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Pour Cost Overview" sheetId="1" r:id="rId1"/>
    <sheet name="Pour Cost Details" sheetId="2" r:id="rId2"/>
    <sheet name="Sales Data" sheetId="3" r:id="rId3"/>
    <sheet name="Expected Usage" sheetId="4" r:id="rId4"/>
    <sheet name="Actual Usage" sheetId="5" r:id="rId5"/>
    <sheet name="Items" sheetId="6" r:id="rId6"/>
  </sheets>
  <definedNames/>
  <calcPr fullCalcOnLoad="1"/>
</workbook>
</file>

<file path=xl/sharedStrings.xml><?xml version="1.0" encoding="utf-8"?>
<sst xmlns="http://schemas.openxmlformats.org/spreadsheetml/2006/main" count="4206" uniqueCount="370">
  <si>
    <t/>
  </si>
  <si>
    <t>Starting Inventory</t>
  </si>
  <si>
    <t>01/05/2011</t>
  </si>
  <si>
    <t>Generated by Barkeep Online</t>
  </si>
  <si>
    <t>Ending Inventory</t>
  </si>
  <si>
    <t>02/02/2011</t>
  </si>
  <si>
    <t>Category Group</t>
  </si>
  <si>
    <t>Sales</t>
  </si>
  <si>
    <t>Expected Cost</t>
  </si>
  <si>
    <t>Actual Cost</t>
  </si>
  <si>
    <t>Cost Difference</t>
  </si>
  <si>
    <t>Expected Pour Cost</t>
  </si>
  <si>
    <t>Actual Pour Cost</t>
  </si>
  <si>
    <t>Pour Cost Difference</t>
  </si>
  <si>
    <t>Category</t>
  </si>
  <si>
    <t>Item</t>
  </si>
  <si>
    <t>Sales Count</t>
  </si>
  <si>
    <t>Sales Total</t>
  </si>
  <si>
    <t>Expected Usage</t>
  </si>
  <si>
    <t>Actual Usage</t>
  </si>
  <si>
    <t>Usage Delta</t>
  </si>
  <si>
    <t>Cost Delta</t>
  </si>
  <si>
    <t>Pour Cost Delta</t>
  </si>
  <si>
    <t>Sales Item</t>
  </si>
  <si>
    <t>Total Sales</t>
  </si>
  <si>
    <t>Units</t>
  </si>
  <si>
    <t>Size (oz)</t>
  </si>
  <si>
    <t>Item Price</t>
  </si>
  <si>
    <t>Start</t>
  </si>
  <si>
    <t>Start Cost</t>
  </si>
  <si>
    <t>Received</t>
  </si>
  <si>
    <t>Rec Cost</t>
  </si>
  <si>
    <t>Waste</t>
  </si>
  <si>
    <t>Waste Cost</t>
  </si>
  <si>
    <t>Empties</t>
  </si>
  <si>
    <t>End</t>
  </si>
  <si>
    <t>End Cost</t>
  </si>
  <si>
    <t>Used</t>
  </si>
  <si>
    <t>Used (oz)</t>
  </si>
  <si>
    <t>Cost</t>
  </si>
  <si>
    <t>Beer</t>
  </si>
  <si>
    <t>Domestic Bottled Beer</t>
  </si>
  <si>
    <t>Bud Light</t>
  </si>
  <si>
    <t>Total</t>
  </si>
  <si>
    <t>Each</t>
  </si>
  <si>
    <t>Budweiser</t>
  </si>
  <si>
    <t>Crystal Geyser Alpine Spring Water</t>
  </si>
  <si>
    <t>Crystal Geyser Sparkling Mineral Water</t>
  </si>
  <si>
    <t>Crystal Geyser Wild Berry</t>
  </si>
  <si>
    <t>Michelob Ultra</t>
  </si>
  <si>
    <t>Miller Genuine Draft</t>
  </si>
  <si>
    <t>Miller Lite</t>
  </si>
  <si>
    <t>O'Doul's Amber</t>
  </si>
  <si>
    <t>O'Doul's N/A Beer</t>
  </si>
  <si>
    <t>Rolling Rock</t>
  </si>
  <si>
    <t>Domestic Draft Beer</t>
  </si>
  <si>
    <t>Budweiser Keg</t>
  </si>
  <si>
    <t>Budweiser Draft</t>
  </si>
  <si>
    <t>Oz</t>
  </si>
  <si>
    <t>Miller Lite Keg</t>
  </si>
  <si>
    <t>Premium Bottled Beer</t>
  </si>
  <si>
    <t>Amstel Light</t>
  </si>
  <si>
    <t>Becks</t>
  </si>
  <si>
    <t>Corona Extra</t>
  </si>
  <si>
    <t>Fox Barrel Pear Cider</t>
  </si>
  <si>
    <t>Heineken</t>
  </si>
  <si>
    <t>Pacifico</t>
  </si>
  <si>
    <t>Smirnoff Ice</t>
  </si>
  <si>
    <t>St Paulis Girl</t>
  </si>
  <si>
    <t>Premium Draft Beer</t>
  </si>
  <si>
    <t>Fat Tire Keg</t>
  </si>
  <si>
    <t>Fat Tire Draft</t>
  </si>
  <si>
    <t>Guinness Keg</t>
  </si>
  <si>
    <t>Guiness</t>
  </si>
  <si>
    <t>Lagunitas Keg</t>
  </si>
  <si>
    <t>Lagunitas Draft</t>
  </si>
  <si>
    <t>Red Hook ESB Keg</t>
  </si>
  <si>
    <t>Red Hook Draft</t>
  </si>
  <si>
    <t>Sierra Nevada Keg</t>
  </si>
  <si>
    <t>Sierra Nevada Draft</t>
  </si>
  <si>
    <t>Stella Keg</t>
  </si>
  <si>
    <t>Stella Draft</t>
  </si>
  <si>
    <t>Widmeyer Hefeweissen Keg</t>
  </si>
  <si>
    <t>Widmeyer Draft</t>
  </si>
  <si>
    <t>Ultra Draft Beer</t>
  </si>
  <si>
    <t>Liquor</t>
  </si>
  <si>
    <t>Call Liquor</t>
  </si>
  <si>
    <t>Absolut</t>
  </si>
  <si>
    <t>Absolut Shot</t>
  </si>
  <si>
    <t>Absolut Cocktail</t>
  </si>
  <si>
    <t>Absolut Citron</t>
  </si>
  <si>
    <t>Absolut Citron Shot</t>
  </si>
  <si>
    <t>Absolut Citron Cocktail</t>
  </si>
  <si>
    <t>Absolut Mandarin</t>
  </si>
  <si>
    <t>Absolut Mandarin Shot</t>
  </si>
  <si>
    <t>Absolut Mandarin Cocktail</t>
  </si>
  <si>
    <t>Absolut Peach</t>
  </si>
  <si>
    <t>Absolut Peach Shot</t>
  </si>
  <si>
    <t>Absolut Peach Cocktail</t>
  </si>
  <si>
    <t>Absolut Pear</t>
  </si>
  <si>
    <t>Absolut Pear Shot</t>
  </si>
  <si>
    <t>Absolut Pear Cocktail</t>
  </si>
  <si>
    <t>Absolut Rasberry</t>
  </si>
  <si>
    <t>Absolut Ruby Red</t>
  </si>
  <si>
    <t>Absolut Ruby Red Shot</t>
  </si>
  <si>
    <t>Absolut Ruby Red Cocktail</t>
  </si>
  <si>
    <t>Bacardi 151</t>
  </si>
  <si>
    <t>Bacardi 151 Shot</t>
  </si>
  <si>
    <t>Bacardi 151 Cocktail</t>
  </si>
  <si>
    <t>Bacardi Ciclon</t>
  </si>
  <si>
    <t>Bacardi Gold</t>
  </si>
  <si>
    <t>Bacardi Lemon</t>
  </si>
  <si>
    <t>Bacardi O</t>
  </si>
  <si>
    <t>Bacardi O Cocktail</t>
  </si>
  <si>
    <t>Bacardi Razz</t>
  </si>
  <si>
    <t>Bacardi Superior Light</t>
  </si>
  <si>
    <t>Bacardi Superior Light Shot</t>
  </si>
  <si>
    <t>Bacardi Superior Light Cocktail</t>
  </si>
  <si>
    <t>Bailey's Irish Cream</t>
  </si>
  <si>
    <t>Bailey's Irish Cream Shot</t>
  </si>
  <si>
    <t>Bailey's Irish Cream Cocktail</t>
  </si>
  <si>
    <t xml:space="preserve">Barenjager Honey Liquor </t>
  </si>
  <si>
    <t>Beefeater Dry Gin</t>
  </si>
  <si>
    <t>Beefeater Dry Gin Shot</t>
  </si>
  <si>
    <t>Beefeater Dry Gin Cocktail</t>
  </si>
  <si>
    <t>Blue Angel</t>
  </si>
  <si>
    <t>Bombay Dry Gin</t>
  </si>
  <si>
    <t>Bombay Dry Gin Shot</t>
  </si>
  <si>
    <t>Bombay Dry Gin Cocktail</t>
  </si>
  <si>
    <t>Boodles Gin</t>
  </si>
  <si>
    <t>Boodles Gin Shot</t>
  </si>
  <si>
    <t>Boodles Gin Cocktail</t>
  </si>
  <si>
    <t>Brennan's Irish Whiskey</t>
  </si>
  <si>
    <t>Bushmill's</t>
  </si>
  <si>
    <t>Bushmill's Shot</t>
  </si>
  <si>
    <t>Bushmill's Cocktail</t>
  </si>
  <si>
    <t>Campari</t>
  </si>
  <si>
    <t>Campari Shot</t>
  </si>
  <si>
    <t>Campari Cocktail</t>
  </si>
  <si>
    <t>Canadian Club 6 Yr</t>
  </si>
  <si>
    <t>Captain Morgan Spiced Rum</t>
  </si>
  <si>
    <t>Captain Morgan Spiced Rum Shot</t>
  </si>
  <si>
    <t>Captain Morgan Spiced Rum Cocktail</t>
  </si>
  <si>
    <t>Christian Brothers Brandy</t>
  </si>
  <si>
    <t>Cuervo Gold</t>
  </si>
  <si>
    <t>Cuervo Gold Shot</t>
  </si>
  <si>
    <t>Cuervo Gold Cocktail</t>
  </si>
  <si>
    <t>Cuervo Silver</t>
  </si>
  <si>
    <t>Cuervo Silver Cocktail</t>
  </si>
  <si>
    <t>Cutty Sark</t>
  </si>
  <si>
    <t>Disaronno Amaretto</t>
  </si>
  <si>
    <t>Disaronno Amaretto Shot</t>
  </si>
  <si>
    <t>Disaronno Amaretto Cocktail</t>
  </si>
  <si>
    <t>Dubonnet Red</t>
  </si>
  <si>
    <t>Fernet Branca</t>
  </si>
  <si>
    <t>Fernet Branca Shot</t>
  </si>
  <si>
    <t>Fernet Branca Cocktail</t>
  </si>
  <si>
    <t>Goldschlager</t>
  </si>
  <si>
    <t>Goldschlager Shot</t>
  </si>
  <si>
    <t>Goldschlager Cocktail</t>
  </si>
  <si>
    <t>Grand Revel Liqueur</t>
  </si>
  <si>
    <t>Hennessy VS Cognac</t>
  </si>
  <si>
    <t>Herradura Blanco</t>
  </si>
  <si>
    <t>Hornitos Reposado</t>
  </si>
  <si>
    <t>Hornitos Reposado Shot</t>
  </si>
  <si>
    <t>Hornitos Reposado Cocktail</t>
  </si>
  <si>
    <t>Irish Mist</t>
  </si>
  <si>
    <t>J &amp; B Scotch</t>
  </si>
  <si>
    <t>Jack Daniels</t>
  </si>
  <si>
    <t>Jack Daniels Shot</t>
  </si>
  <si>
    <t>Jack Daniels Cocktail</t>
  </si>
  <si>
    <t>Jagermeister</t>
  </si>
  <si>
    <t>Jagermeister Shot</t>
  </si>
  <si>
    <t>Jagermeister Cocktail</t>
  </si>
  <si>
    <t>Jameson</t>
  </si>
  <si>
    <t>Jameson Shot</t>
  </si>
  <si>
    <t>Jameson Cocktail</t>
  </si>
  <si>
    <t>Jim Beam</t>
  </si>
  <si>
    <t>Jim Beam Shot</t>
  </si>
  <si>
    <t>Jim Beam Cocktail</t>
  </si>
  <si>
    <t>Jim Beam Rye</t>
  </si>
  <si>
    <t>Johnnie Walker Red</t>
  </si>
  <si>
    <t>Johnnie Walker Red Shot</t>
  </si>
  <si>
    <t>Johnnie Walker Red Cocktail</t>
  </si>
  <si>
    <t>Kahlua</t>
  </si>
  <si>
    <t>Kahlua Shot</t>
  </si>
  <si>
    <t>Kahlua Cocktail</t>
  </si>
  <si>
    <t>Ketel One</t>
  </si>
  <si>
    <t>Ketel One Shot</t>
  </si>
  <si>
    <t>Ketel One Cocktail</t>
  </si>
  <si>
    <t>Korbel Brandy</t>
  </si>
  <si>
    <t>Korbel Brandy Shot</t>
  </si>
  <si>
    <t>Korbel Brandy Cocktail</t>
  </si>
  <si>
    <t>Kuya Fusion Rum</t>
  </si>
  <si>
    <t>Malibu Caribbean Rum</t>
  </si>
  <si>
    <t>Malibu Caribbean Rum Shot</t>
  </si>
  <si>
    <t>Malibu Caribbean Rum Cocktail</t>
  </si>
  <si>
    <t>McGillicuddy's Vanilla Schnapps</t>
  </si>
  <si>
    <t>McGillicuddy's Vanilla Schnapps Cocktail</t>
  </si>
  <si>
    <t>Metaxa</t>
  </si>
  <si>
    <t>Metaxa Shot</t>
  </si>
  <si>
    <t>Metaxa Cocktail</t>
  </si>
  <si>
    <t>Metaxa Ouzo</t>
  </si>
  <si>
    <t>Metaxa Ouzo Cocktail</t>
  </si>
  <si>
    <t>Midori</t>
  </si>
  <si>
    <t>Midori Cocktail</t>
  </si>
  <si>
    <t>Mount Gay Rum</t>
  </si>
  <si>
    <t>Myers Dark Rum</t>
  </si>
  <si>
    <t>Myers Dark Rum Shot</t>
  </si>
  <si>
    <t>Myers Dark Rum Cocktail</t>
  </si>
  <si>
    <t>Myers Rum</t>
  </si>
  <si>
    <t>Myers Rum Shot</t>
  </si>
  <si>
    <t>Myers Rum Cocktail</t>
  </si>
  <si>
    <t>Romana Sambuca</t>
  </si>
  <si>
    <t>Rumple Minz</t>
  </si>
  <si>
    <t>Rumple Minz Shot</t>
  </si>
  <si>
    <t>Rumple Minz Cocktail</t>
  </si>
  <si>
    <t>Sauza Gold</t>
  </si>
  <si>
    <t>Seagram's 7 Crown</t>
  </si>
  <si>
    <t>Seagram's 7 Crown Shot</t>
  </si>
  <si>
    <t>Seagram's 7 Crown Cocktail</t>
  </si>
  <si>
    <t>Seagrams VO</t>
  </si>
  <si>
    <t>Seagrams VO Shot</t>
  </si>
  <si>
    <t>Seagrams VO Cocktail</t>
  </si>
  <si>
    <t>Skyy Cherry</t>
  </si>
  <si>
    <t>Skyy Cherry Shot</t>
  </si>
  <si>
    <t>Skyy Cherry Cocktail</t>
  </si>
  <si>
    <t>Skyy Vodka</t>
  </si>
  <si>
    <t>Skyy Vodka Shot</t>
  </si>
  <si>
    <t>Skyy Vodka Cocktail</t>
  </si>
  <si>
    <t>Smirnoff Citrus Twist</t>
  </si>
  <si>
    <t>Smirnoff Orange Twist</t>
  </si>
  <si>
    <t>Smirnoff Vodka</t>
  </si>
  <si>
    <t>Smirnoff Vodka Shot</t>
  </si>
  <si>
    <t>Smirnoff Vodka Cocktail</t>
  </si>
  <si>
    <t>Southern Comfort</t>
  </si>
  <si>
    <t>Southern Comfort Shot</t>
  </si>
  <si>
    <t>Southern Comfort Cocktail</t>
  </si>
  <si>
    <t>Stoli 80 prf</t>
  </si>
  <si>
    <t>Stoli 80 prf Shot</t>
  </si>
  <si>
    <t>Stoli 80 prf Cocktail</t>
  </si>
  <si>
    <t>Stoli Blackberry</t>
  </si>
  <si>
    <t>Stoli Blueberi</t>
  </si>
  <si>
    <t>Stoli Blueberi Shot</t>
  </si>
  <si>
    <t>Stoli Blueberi Cocktail</t>
  </si>
  <si>
    <t>Stoli Pomegranite</t>
  </si>
  <si>
    <t>Stoli Pomegranite Shot</t>
  </si>
  <si>
    <t>Stoli Pomegranite Cocktail</t>
  </si>
  <si>
    <t>Stoli Razberi</t>
  </si>
  <si>
    <t>Stoli Razberi Shot</t>
  </si>
  <si>
    <t>Stoli Razberi Cocktail</t>
  </si>
  <si>
    <t>Stoli Vanil</t>
  </si>
  <si>
    <t>Stoli Vanil Shot</t>
  </si>
  <si>
    <t>Stoli Vanil Cocktail</t>
  </si>
  <si>
    <t>Tanqueray Gin</t>
  </si>
  <si>
    <t>Tanqueray Gin Shot</t>
  </si>
  <si>
    <t>Tanqueray Gin Cocktail</t>
  </si>
  <si>
    <t>Tullamore Dew</t>
  </si>
  <si>
    <t>Wild Turkey 101</t>
  </si>
  <si>
    <t>Wild Turkey 80</t>
  </si>
  <si>
    <t>Wild Turkey 80 Cocktail</t>
  </si>
  <si>
    <t>Yukon Jack</t>
  </si>
  <si>
    <t>Yukon Jack Shot</t>
  </si>
  <si>
    <t>Yukon Jack Cocktail</t>
  </si>
  <si>
    <t>Premium Liquor</t>
  </si>
  <si>
    <t>100 Anos Sauza</t>
  </si>
  <si>
    <t>B &amp; B Liqueur</t>
  </si>
  <si>
    <t>Bacardi 8 Anos</t>
  </si>
  <si>
    <t>Benedictine</t>
  </si>
  <si>
    <t>Bombay Sapphire</t>
  </si>
  <si>
    <t>Cazadores Reposado</t>
  </si>
  <si>
    <t>Chambord</t>
  </si>
  <si>
    <t>Chartreuse Green</t>
  </si>
  <si>
    <t>Chivas Regal</t>
  </si>
  <si>
    <t>Cointreau</t>
  </si>
  <si>
    <t>Corazon de Agave Blanco</t>
  </si>
  <si>
    <t>Courvoisier VS Cognac</t>
  </si>
  <si>
    <t>Crown Royal</t>
  </si>
  <si>
    <t>Cuervo 1800 Reposado</t>
  </si>
  <si>
    <t>Dewar's 12yr Special Reserve</t>
  </si>
  <si>
    <t>Dewar's White Label Scotch</t>
  </si>
  <si>
    <t>Dimple Pinch 15yr Scotch</t>
  </si>
  <si>
    <t>Drambuie</t>
  </si>
  <si>
    <t>Frangelico</t>
  </si>
  <si>
    <t>Glenlivet 12 Yr Scotch</t>
  </si>
  <si>
    <t>Grand Marnier</t>
  </si>
  <si>
    <t>Grey Goose</t>
  </si>
  <si>
    <t>Grey Goose Cosmo</t>
  </si>
  <si>
    <t>Jack Daniels Single Barrel</t>
  </si>
  <si>
    <t>Johnnie Walker Black</t>
  </si>
  <si>
    <t>Knob Creek</t>
  </si>
  <si>
    <t>Maker's Mark Whiskey</t>
  </si>
  <si>
    <t>Martell VS Cognac</t>
  </si>
  <si>
    <t>Patron Citronage</t>
  </si>
  <si>
    <t>Patron Reposado</t>
  </si>
  <si>
    <t>Patron Silver</t>
  </si>
  <si>
    <t>Pernod</t>
  </si>
  <si>
    <t>Remy Martin VSOP</t>
  </si>
  <si>
    <t>Tia Maria</t>
  </si>
  <si>
    <t>Tuaca</t>
  </si>
  <si>
    <t>Woodford Reserve</t>
  </si>
  <si>
    <t>Ultra Liquor</t>
  </si>
  <si>
    <t>Well Liquor</t>
  </si>
  <si>
    <t>Amaretto Di Gaetano</t>
  </si>
  <si>
    <t>Arrow Cream de Cacao</t>
  </si>
  <si>
    <t>Arrow Creme de Menthe</t>
  </si>
  <si>
    <t>Barton Gin</t>
  </si>
  <si>
    <t>Long Island Ice Tea</t>
  </si>
  <si>
    <t>Barton Reserve Whiskey</t>
  </si>
  <si>
    <t>Barton Triple Sec</t>
  </si>
  <si>
    <t>Barton Vodka</t>
  </si>
  <si>
    <t>Bols Creme de Cacao</t>
  </si>
  <si>
    <t>Bols Creme de Cassis</t>
  </si>
  <si>
    <t>Bols Sloe Gin</t>
  </si>
  <si>
    <t>Cafe de Gaetano</t>
  </si>
  <si>
    <t>Cinzano Extra Dry</t>
  </si>
  <si>
    <t>Cinzano Rosso</t>
  </si>
  <si>
    <t>DeKuyper Anisette</t>
  </si>
  <si>
    <t>DeKuyper Blue Curacao</t>
  </si>
  <si>
    <t>DeKuyper Buttershots</t>
  </si>
  <si>
    <t>DeKuyper Cactus Juice</t>
  </si>
  <si>
    <t>DeKuyper Creme de Cacao</t>
  </si>
  <si>
    <t>DeKuyper Creme de Cassis</t>
  </si>
  <si>
    <t>DeKuyper Creme de Menthe</t>
  </si>
  <si>
    <t>DeKuyper Green Creme de Menthe</t>
  </si>
  <si>
    <t>DeKuyper Hazelnut</t>
  </si>
  <si>
    <t>DeKuyper Hot Damn</t>
  </si>
  <si>
    <t>DeKuyper Melon</t>
  </si>
  <si>
    <t>DeKuyper Peachtree</t>
  </si>
  <si>
    <t>DeKuyper Peppermint</t>
  </si>
  <si>
    <t>DeKuyper Rootbeer</t>
  </si>
  <si>
    <t>DeKuyper Sour Apple Pucker</t>
  </si>
  <si>
    <t>DeKuyper Wilderberry</t>
  </si>
  <si>
    <t>Gaetano Liquor Di Gaetano</t>
  </si>
  <si>
    <t>Galliano</t>
  </si>
  <si>
    <t>Hiram Walker Anisette</t>
  </si>
  <si>
    <t>Hiram Walker Creme de Cassis</t>
  </si>
  <si>
    <t>Hiram Walker Pumpkin Spice</t>
  </si>
  <si>
    <t>House of Stuart Scotch</t>
  </si>
  <si>
    <t>Irish Manor</t>
  </si>
  <si>
    <t>Juarez Tequila</t>
  </si>
  <si>
    <t>Paul Masson Brandy</t>
  </si>
  <si>
    <t>Ron Antigua Rum</t>
  </si>
  <si>
    <t>Misc</t>
  </si>
  <si>
    <t>Non-Alcoholic</t>
  </si>
  <si>
    <t>Sauza Margarita Mix</t>
  </si>
  <si>
    <t>Red Bull</t>
  </si>
  <si>
    <t>All Items</t>
  </si>
  <si>
    <t>Red Bull Sugar Free</t>
  </si>
  <si>
    <t>Wine</t>
  </si>
  <si>
    <t>Champagne</t>
  </si>
  <si>
    <t>Kenwood Yulupa Brut</t>
  </si>
  <si>
    <t>Korbel Brut</t>
  </si>
  <si>
    <t>House Wine</t>
  </si>
  <si>
    <t>Bohemian Highway Merlot</t>
  </si>
  <si>
    <t>James Arthur Red</t>
  </si>
  <si>
    <t>James Arthur White</t>
  </si>
  <si>
    <t>Paul Masson Ruby Port</t>
  </si>
  <si>
    <t>Premium Wine</t>
  </si>
  <si>
    <t>Bogle Pinot</t>
  </si>
  <si>
    <t>Clos Du Bois Zinfandel</t>
  </si>
  <si>
    <t>Geyser Peak Sauvignon Blanc</t>
  </si>
  <si>
    <t>Middle Sister Pinot Grigio</t>
  </si>
  <si>
    <t>Parducci Pinot Noir</t>
  </si>
  <si>
    <t>Rodney Strong Chardonnay</t>
  </si>
  <si>
    <t>Start Inventory</t>
  </si>
  <si>
    <t>Receiving Cost</t>
  </si>
  <si>
    <t>End Inventory</t>
  </si>
  <si>
    <t>Liquor Cost</t>
  </si>
  <si>
    <t>Pour 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</si>
</sst>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#"/>
    <numFmt numFmtId="166" formatCode="#,###.00%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165" fontId="1" fillId="34" borderId="0" xfId="0" applyNumberFormat="1" applyFont="1" applyFill="1" applyAlignment="1">
      <alignment/>
    </xf>
    <xf numFmtId="164" fontId="1" fillId="34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1" fillId="34" borderId="0" xfId="0" applyNumberFormat="1" applyFont="1" applyFill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C23" sqref="C23"/>
    </sheetView>
  </sheetViews>
  <sheetFormatPr defaultColWidth="8.8515625" defaultRowHeight="12.75"/>
  <cols>
    <col min="1" max="2" width="24.00390625" style="0" customWidth="1"/>
    <col min="3" max="7" width="18.00390625" style="0" customWidth="1"/>
    <col min="8" max="8" width="24.00390625" style="0" customWidth="1"/>
  </cols>
  <sheetData>
    <row r="2" spans="1:8" ht="12">
      <c r="A2" s="2" t="s">
        <v>1</v>
      </c>
      <c r="B2" s="3" t="s">
        <v>2</v>
      </c>
      <c r="H2" s="13" t="s">
        <v>3</v>
      </c>
    </row>
    <row r="4" spans="1:2" ht="12">
      <c r="A4" s="2" t="s">
        <v>4</v>
      </c>
      <c r="B4" s="3" t="s">
        <v>5</v>
      </c>
    </row>
    <row r="6" spans="1:2" ht="12">
      <c r="A6" s="2" t="s">
        <v>7</v>
      </c>
      <c r="B6" s="5">
        <f>'Sales Data'!F325</f>
        <v>56216.75</v>
      </c>
    </row>
    <row r="7" spans="1:2" ht="12">
      <c r="A7" s="2" t="s">
        <v>365</v>
      </c>
      <c r="B7" s="5">
        <f>'Actual Usage'!G200</f>
        <v>24215.015</v>
      </c>
    </row>
    <row r="8" spans="1:2" ht="12">
      <c r="A8" s="2" t="s">
        <v>366</v>
      </c>
      <c r="B8" s="5">
        <f>'Actual Usage'!I200</f>
        <v>7255.4</v>
      </c>
    </row>
    <row r="9" spans="1:2" ht="12">
      <c r="A9" s="2" t="s">
        <v>33</v>
      </c>
      <c r="B9" s="5">
        <f>'Actual Usage'!K200</f>
        <v>0</v>
      </c>
    </row>
    <row r="10" spans="1:2" ht="12">
      <c r="A10" s="2" t="s">
        <v>367</v>
      </c>
      <c r="B10" s="5">
        <f>'Actual Usage'!N200</f>
        <v>22185.6445</v>
      </c>
    </row>
    <row r="11" spans="1:2" ht="12">
      <c r="A11" s="2" t="s">
        <v>368</v>
      </c>
      <c r="B11" s="5">
        <f>B7+B8-B9-B10</f>
        <v>9284.770500000002</v>
      </c>
    </row>
    <row r="12" spans="1:2" ht="12">
      <c r="A12" s="2" t="s">
        <v>369</v>
      </c>
      <c r="B12" s="11">
        <f>IF(B6=0,0,B11/B6)</f>
        <v>0.16516021470469214</v>
      </c>
    </row>
    <row r="13" spans="1:2" ht="12">
      <c r="A13" s="2" t="s">
        <v>11</v>
      </c>
      <c r="B13" s="11">
        <f>'Pour Cost Details'!L206</f>
        <v>0.1557386488377182</v>
      </c>
    </row>
    <row r="14" spans="1:2" ht="12">
      <c r="A14" s="2" t="s">
        <v>13</v>
      </c>
      <c r="B14" s="11">
        <f>IF(B12=0,(B12-B13),(B12-B13)/B12)</f>
        <v>0.05704500859253404</v>
      </c>
    </row>
    <row r="16" spans="1:8" ht="12">
      <c r="A16" s="1" t="s">
        <v>6</v>
      </c>
      <c r="B16" s="1" t="s">
        <v>7</v>
      </c>
      <c r="C16" s="1" t="s">
        <v>8</v>
      </c>
      <c r="D16" s="1" t="s">
        <v>9</v>
      </c>
      <c r="E16" s="1" t="s">
        <v>10</v>
      </c>
      <c r="F16" s="1" t="s">
        <v>11</v>
      </c>
      <c r="G16" s="1" t="s">
        <v>12</v>
      </c>
      <c r="H16" s="1" t="s">
        <v>13</v>
      </c>
    </row>
    <row r="17" spans="1:8" ht="12">
      <c r="A17" s="3" t="s">
        <v>40</v>
      </c>
      <c r="B17" s="5">
        <f>'Sales Data'!F52</f>
        <v>6288</v>
      </c>
      <c r="C17" s="5">
        <f>'Pour Cost Details'!I31</f>
        <v>2394.2998387096773</v>
      </c>
      <c r="D17" s="5">
        <f>'Pour Cost Details'!J31</f>
        <v>2555.56</v>
      </c>
      <c r="E17" s="5">
        <f>D17-C17</f>
        <v>161.26016129032269</v>
      </c>
      <c r="F17" s="11">
        <f>'Pour Cost Details'!L31</f>
        <v>0.3807728751128622</v>
      </c>
      <c r="G17" s="11">
        <f>'Pour Cost Details'!M31</f>
        <v>0.40641857506361323</v>
      </c>
      <c r="H17" s="11">
        <f>IF(G17=0,F17,(G17-F17)/G17)</f>
        <v>0.06310169250196537</v>
      </c>
    </row>
    <row r="18" spans="1:8" ht="12">
      <c r="A18" s="3" t="s">
        <v>85</v>
      </c>
      <c r="B18" s="5">
        <f>'Sales Data'!F310</f>
        <v>48090.75</v>
      </c>
      <c r="C18" s="5">
        <f>'Pour Cost Details'!I180</f>
        <v>5502.7346069675295</v>
      </c>
      <c r="D18" s="5">
        <f>'Pour Cost Details'!J180</f>
        <v>5684.6725</v>
      </c>
      <c r="E18" s="5">
        <f>D18-C18</f>
        <v>181.93789303247013</v>
      </c>
      <c r="F18" s="11">
        <f>'Pour Cost Details'!L180</f>
        <v>0.11442397149072388</v>
      </c>
      <c r="G18" s="11">
        <f>'Pour Cost Details'!M180</f>
        <v>0.11820719161169246</v>
      </c>
      <c r="H18" s="11">
        <f>IF(G18=0,F18,(G18-F18)/G18)</f>
        <v>0.032004991146362446</v>
      </c>
    </row>
    <row r="19" spans="1:8" ht="12">
      <c r="A19" s="3" t="s">
        <v>343</v>
      </c>
      <c r="B19" s="5">
        <f>'Sales Data'!F314</f>
        <v>64</v>
      </c>
      <c r="C19" s="5">
        <f>'Pour Cost Details'!I187</f>
        <v>53.12</v>
      </c>
      <c r="D19" s="5">
        <f>'Pour Cost Details'!J187</f>
        <v>157.82</v>
      </c>
      <c r="E19" s="5">
        <f>D19-C19</f>
        <v>104.69999999999999</v>
      </c>
      <c r="F19" s="11">
        <f>'Pour Cost Details'!L187</f>
        <v>0.83</v>
      </c>
      <c r="G19" s="11">
        <f>'Pour Cost Details'!M187</f>
        <v>2.4659375</v>
      </c>
      <c r="H19" s="11">
        <f>IF(G19=0,F19,(G19-F19)/G19)</f>
        <v>0.6634140159675579</v>
      </c>
    </row>
    <row r="20" spans="1:8" ht="12">
      <c r="A20" s="3" t="s">
        <v>349</v>
      </c>
      <c r="B20" s="5">
        <f>'Sales Data'!F324</f>
        <v>1774</v>
      </c>
      <c r="C20" s="5">
        <f>'Pour Cost Details'!I205</f>
        <v>804.966241370588</v>
      </c>
      <c r="D20" s="5">
        <f>'Pour Cost Details'!J205</f>
        <v>886.7180000000001</v>
      </c>
      <c r="E20" s="5">
        <f>D20-C20</f>
        <v>81.75175862941205</v>
      </c>
      <c r="F20" s="11">
        <f>'Pour Cost Details'!L205</f>
        <v>0.45375774598116575</v>
      </c>
      <c r="G20" s="11">
        <f>'Pour Cost Details'!M205</f>
        <v>0.49984103720405865</v>
      </c>
      <c r="H20" s="11">
        <f>IF(G20=0,F20,(G20-F20)/G20)</f>
        <v>0.09219589387991672</v>
      </c>
    </row>
    <row r="21" spans="1:8" ht="12">
      <c r="A21" s="7" t="s">
        <v>43</v>
      </c>
      <c r="B21" s="10">
        <f>'Sales Data'!F325</f>
        <v>56216.75</v>
      </c>
      <c r="C21" s="10">
        <f>'Pour Cost Details'!I206</f>
        <v>8755.120687047794</v>
      </c>
      <c r="D21" s="10">
        <f>'Pour Cost Details'!J206</f>
        <v>9284.7705</v>
      </c>
      <c r="E21" s="10">
        <f>D21-C21</f>
        <v>529.649812952206</v>
      </c>
      <c r="F21" s="12">
        <f>'Pour Cost Details'!L206</f>
        <v>0.1557386488377182</v>
      </c>
      <c r="G21" s="12">
        <f>'Pour Cost Details'!M206</f>
        <v>0.1651602147046921</v>
      </c>
      <c r="H21" s="12">
        <f>IF(G21=0,F21,(G21-F21)/G21)</f>
        <v>0.057045008592533884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6"/>
  <sheetViews>
    <sheetView workbookViewId="0" topLeftCell="A66">
      <selection activeCell="A1" sqref="A1"/>
    </sheetView>
  </sheetViews>
  <sheetFormatPr defaultColWidth="8.8515625" defaultRowHeight="12.75"/>
  <cols>
    <col min="1" max="3" width="20.00390625" style="0" customWidth="1"/>
    <col min="4" max="14" width="12.00390625" style="0" customWidth="1"/>
  </cols>
  <sheetData>
    <row r="1" spans="1:14" ht="12">
      <c r="A1" s="1" t="s">
        <v>6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8</v>
      </c>
      <c r="J1" s="1" t="s">
        <v>9</v>
      </c>
      <c r="K1" s="1" t="s">
        <v>21</v>
      </c>
      <c r="L1" s="1" t="s">
        <v>11</v>
      </c>
      <c r="M1" s="1" t="s">
        <v>12</v>
      </c>
      <c r="N1" s="1" t="s">
        <v>22</v>
      </c>
    </row>
    <row r="2" spans="1:14" ht="12">
      <c r="A2" s="3" t="s">
        <v>40</v>
      </c>
      <c r="B2" s="3" t="s">
        <v>41</v>
      </c>
      <c r="C2" s="3" t="s">
        <v>42</v>
      </c>
      <c r="D2" s="6">
        <f>'Sales Data'!E3</f>
        <v>251</v>
      </c>
      <c r="E2" s="5">
        <f>'Sales Data'!F3</f>
        <v>742</v>
      </c>
      <c r="F2" s="4">
        <f>'Expected Usage'!F3</f>
        <v>251</v>
      </c>
      <c r="G2" s="4">
        <f>'Actual Usage'!O2</f>
        <v>254</v>
      </c>
      <c r="H2" s="4">
        <f aca="true" t="shared" si="0" ref="H2:H9">IF(G2="",0,G2)-IF(F2="",0,F2)</f>
        <v>3</v>
      </c>
      <c r="I2" s="5">
        <f>'Expected Usage'!G3</f>
        <v>188.25</v>
      </c>
      <c r="J2" s="5">
        <f>'Actual Usage'!Q2</f>
        <v>190.5</v>
      </c>
      <c r="K2" s="5">
        <f aca="true" t="shared" si="1" ref="K2:K30">IF(J2="",0,J2)-IF(I2="",0,I2)</f>
        <v>2.25</v>
      </c>
      <c r="L2" s="11">
        <f aca="true" t="shared" si="2" ref="L2:L9">IF(OR(E2=0,E2=""),"",I2/E2)</f>
        <v>0.25370619946091644</v>
      </c>
      <c r="M2" s="11">
        <f aca="true" t="shared" si="3" ref="M2:M9">IF(OR(E2=0,E2=""),"",J2/E2)</f>
        <v>0.25673854447439354</v>
      </c>
      <c r="N2" s="11">
        <f aca="true" t="shared" si="4" ref="N2:N9">IF(OR(L2=0,L2=""),M2,(M2-L2)/L2)</f>
        <v>0.011952191235059806</v>
      </c>
    </row>
    <row r="3" spans="1:14" ht="12">
      <c r="A3" s="3" t="s">
        <v>0</v>
      </c>
      <c r="B3" s="3" t="s">
        <v>0</v>
      </c>
      <c r="C3" s="3" t="s">
        <v>45</v>
      </c>
      <c r="D3" s="6">
        <f>'Sales Data'!E5</f>
        <v>214</v>
      </c>
      <c r="E3" s="5">
        <f>'Sales Data'!F5</f>
        <v>380</v>
      </c>
      <c r="F3" s="4">
        <f>'Expected Usage'!F5</f>
        <v>214</v>
      </c>
      <c r="G3" s="4">
        <f>'Actual Usage'!O3</f>
        <v>255</v>
      </c>
      <c r="H3" s="4">
        <f t="shared" si="0"/>
        <v>41</v>
      </c>
      <c r="I3" s="5">
        <f>'Expected Usage'!G5</f>
        <v>160.5</v>
      </c>
      <c r="J3" s="5">
        <f>'Actual Usage'!Q3</f>
        <v>191.25</v>
      </c>
      <c r="K3" s="5">
        <f t="shared" si="1"/>
        <v>30.75</v>
      </c>
      <c r="L3" s="11">
        <f t="shared" si="2"/>
        <v>0.42236842105263156</v>
      </c>
      <c r="M3" s="11">
        <f t="shared" si="3"/>
        <v>0.5032894736842105</v>
      </c>
      <c r="N3" s="11">
        <f t="shared" si="4"/>
        <v>0.191588785046729</v>
      </c>
    </row>
    <row r="4" spans="1:14" ht="12">
      <c r="A4" s="3" t="s">
        <v>0</v>
      </c>
      <c r="B4" s="3" t="s">
        <v>0</v>
      </c>
      <c r="C4" s="3" t="s">
        <v>49</v>
      </c>
      <c r="D4" s="6">
        <f>'Sales Data'!E7</f>
        <v>81</v>
      </c>
      <c r="E4" s="5">
        <f>'Sales Data'!F7</f>
        <v>178</v>
      </c>
      <c r="F4" s="4">
        <f>'Expected Usage'!F7</f>
        <v>81</v>
      </c>
      <c r="G4" s="4">
        <f>'Actual Usage'!O4</f>
        <v>79</v>
      </c>
      <c r="H4" s="4">
        <f t="shared" si="0"/>
        <v>-2</v>
      </c>
      <c r="I4" s="5">
        <f>'Expected Usage'!G7</f>
        <v>64.8</v>
      </c>
      <c r="J4" s="5">
        <f>'Actual Usage'!Q4</f>
        <v>63.2</v>
      </c>
      <c r="K4" s="5">
        <f t="shared" si="1"/>
        <v>-1.5999999999999943</v>
      </c>
      <c r="L4" s="11">
        <f t="shared" si="2"/>
        <v>0.3640449438202247</v>
      </c>
      <c r="M4" s="11">
        <f t="shared" si="3"/>
        <v>0.3550561797752809</v>
      </c>
      <c r="N4" s="11">
        <f t="shared" si="4"/>
        <v>-0.024691358024691176</v>
      </c>
    </row>
    <row r="5" spans="1:14" ht="12">
      <c r="A5" s="3" t="s">
        <v>0</v>
      </c>
      <c r="B5" s="3" t="s">
        <v>0</v>
      </c>
      <c r="C5" s="3" t="s">
        <v>50</v>
      </c>
      <c r="D5" s="6">
        <f>'Sales Data'!E9</f>
        <v>198</v>
      </c>
      <c r="E5" s="5">
        <f>'Sales Data'!F9</f>
        <v>452</v>
      </c>
      <c r="F5" s="4">
        <f>'Expected Usage'!F9</f>
        <v>198</v>
      </c>
      <c r="G5" s="4">
        <f>'Actual Usage'!O5</f>
        <v>200</v>
      </c>
      <c r="H5" s="4">
        <f t="shared" si="0"/>
        <v>2</v>
      </c>
      <c r="I5" s="5">
        <f>'Expected Usage'!G9</f>
        <v>154.44</v>
      </c>
      <c r="J5" s="5">
        <f>'Actual Usage'!Q5</f>
        <v>156</v>
      </c>
      <c r="K5" s="5">
        <f t="shared" si="1"/>
        <v>1.5600000000000023</v>
      </c>
      <c r="L5" s="11">
        <f t="shared" si="2"/>
        <v>0.34168141592920354</v>
      </c>
      <c r="M5" s="11">
        <f t="shared" si="3"/>
        <v>0.34513274336283184</v>
      </c>
      <c r="N5" s="11">
        <f t="shared" si="4"/>
        <v>0.010101010101010059</v>
      </c>
    </row>
    <row r="6" spans="1:14" ht="12">
      <c r="A6" s="3" t="s">
        <v>0</v>
      </c>
      <c r="B6" s="3" t="s">
        <v>0</v>
      </c>
      <c r="C6" s="3" t="s">
        <v>51</v>
      </c>
      <c r="D6" s="6">
        <f>'Sales Data'!E11</f>
        <v>179</v>
      </c>
      <c r="E6" s="5">
        <f>'Sales Data'!F11</f>
        <v>318</v>
      </c>
      <c r="F6" s="4">
        <f>'Expected Usage'!F11</f>
        <v>179</v>
      </c>
      <c r="G6" s="4">
        <f>'Actual Usage'!O6</f>
        <v>182</v>
      </c>
      <c r="H6" s="4">
        <f t="shared" si="0"/>
        <v>3</v>
      </c>
      <c r="I6" s="5">
        <f>'Expected Usage'!G11</f>
        <v>139.62</v>
      </c>
      <c r="J6" s="5">
        <f>'Actual Usage'!Q6</f>
        <v>141.96</v>
      </c>
      <c r="K6" s="5">
        <f t="shared" si="1"/>
        <v>2.3400000000000034</v>
      </c>
      <c r="L6" s="11">
        <f t="shared" si="2"/>
        <v>0.4390566037735849</v>
      </c>
      <c r="M6" s="11">
        <f t="shared" si="3"/>
        <v>0.4464150943396227</v>
      </c>
      <c r="N6" s="11">
        <f t="shared" si="4"/>
        <v>0.01675977653631292</v>
      </c>
    </row>
    <row r="7" spans="1:14" ht="12">
      <c r="A7" s="3" t="s">
        <v>0</v>
      </c>
      <c r="B7" s="3" t="s">
        <v>0</v>
      </c>
      <c r="C7" s="3" t="s">
        <v>52</v>
      </c>
      <c r="D7" s="6">
        <f>'Sales Data'!E13</f>
        <v>33</v>
      </c>
      <c r="E7" s="5">
        <f>'Sales Data'!F13</f>
        <v>87</v>
      </c>
      <c r="F7" s="4">
        <f>'Expected Usage'!F13</f>
        <v>33</v>
      </c>
      <c r="G7" s="4">
        <f>'Actual Usage'!O7</f>
        <v>33</v>
      </c>
      <c r="H7" s="4">
        <f t="shared" si="0"/>
        <v>0</v>
      </c>
      <c r="I7" s="5">
        <f>'Expected Usage'!G13</f>
        <v>19.8</v>
      </c>
      <c r="J7" s="5">
        <f>'Actual Usage'!Q7</f>
        <v>19.8</v>
      </c>
      <c r="K7" s="5">
        <f t="shared" si="1"/>
        <v>0</v>
      </c>
      <c r="L7" s="11">
        <f t="shared" si="2"/>
        <v>0.22758620689655173</v>
      </c>
      <c r="M7" s="11">
        <f t="shared" si="3"/>
        <v>0.22758620689655173</v>
      </c>
      <c r="N7" s="11">
        <f t="shared" si="4"/>
        <v>0</v>
      </c>
    </row>
    <row r="8" spans="1:14" ht="12">
      <c r="A8" s="3" t="s">
        <v>0</v>
      </c>
      <c r="B8" s="3" t="s">
        <v>0</v>
      </c>
      <c r="C8" s="3" t="s">
        <v>53</v>
      </c>
      <c r="D8" s="6">
        <f>'Sales Data'!E15</f>
        <v>10</v>
      </c>
      <c r="E8" s="5">
        <f>'Sales Data'!F15</f>
        <v>30</v>
      </c>
      <c r="F8" s="4">
        <f>'Expected Usage'!F15</f>
        <v>10</v>
      </c>
      <c r="G8" s="4">
        <f>'Actual Usage'!O8</f>
        <v>13</v>
      </c>
      <c r="H8" s="4">
        <f t="shared" si="0"/>
        <v>3</v>
      </c>
      <c r="I8" s="5">
        <f>'Expected Usage'!G15</f>
        <v>6.800000000000001</v>
      </c>
      <c r="J8" s="5">
        <f>'Actual Usage'!Q8</f>
        <v>8.84</v>
      </c>
      <c r="K8" s="5">
        <f t="shared" si="1"/>
        <v>2.039999999999999</v>
      </c>
      <c r="L8" s="11">
        <f t="shared" si="2"/>
        <v>0.22666666666666668</v>
      </c>
      <c r="M8" s="11">
        <f t="shared" si="3"/>
        <v>0.2946666666666667</v>
      </c>
      <c r="N8" s="11">
        <f t="shared" si="4"/>
        <v>0.3</v>
      </c>
    </row>
    <row r="9" spans="1:14" ht="12">
      <c r="A9" s="3" t="s">
        <v>0</v>
      </c>
      <c r="B9" s="3" t="s">
        <v>0</v>
      </c>
      <c r="C9" s="3" t="s">
        <v>54</v>
      </c>
      <c r="D9" s="6">
        <f>'Sales Data'!E17</f>
        <v>42</v>
      </c>
      <c r="E9" s="5">
        <f>'Sales Data'!F17</f>
        <v>118</v>
      </c>
      <c r="F9" s="4">
        <f>'Expected Usage'!F17</f>
        <v>42</v>
      </c>
      <c r="G9" s="4">
        <f>'Actual Usage'!O9</f>
        <v>40</v>
      </c>
      <c r="H9" s="4">
        <f t="shared" si="0"/>
        <v>-2</v>
      </c>
      <c r="I9" s="5">
        <f>'Expected Usage'!G17</f>
        <v>31.5</v>
      </c>
      <c r="J9" s="5">
        <f>'Actual Usage'!Q9</f>
        <v>30</v>
      </c>
      <c r="K9" s="5">
        <f t="shared" si="1"/>
        <v>-1.5</v>
      </c>
      <c r="L9" s="11">
        <f t="shared" si="2"/>
        <v>0.2669491525423729</v>
      </c>
      <c r="M9" s="11">
        <f t="shared" si="3"/>
        <v>0.2542372881355932</v>
      </c>
      <c r="N9" s="11">
        <f t="shared" si="4"/>
        <v>-0.0476190476190477</v>
      </c>
    </row>
    <row r="10" spans="1:14" ht="12">
      <c r="A10" s="3" t="s">
        <v>0</v>
      </c>
      <c r="B10" s="3" t="s">
        <v>0</v>
      </c>
      <c r="C10" s="7" t="s">
        <v>43</v>
      </c>
      <c r="D10" s="8">
        <f>SUM(D2:D9)</f>
        <v>1008</v>
      </c>
      <c r="E10" s="10">
        <f>SUM(E2:E9)</f>
        <v>2305</v>
      </c>
      <c r="F10" s="8">
        <f>'Expected Usage'!F18</f>
        <v>1008</v>
      </c>
      <c r="G10" s="8">
        <f>SUM(G2:G9)</f>
        <v>1056</v>
      </c>
      <c r="H10" s="8">
        <f>G10-F10</f>
        <v>48</v>
      </c>
      <c r="I10" s="10">
        <f>SUMIF(I2:I9,"=0",F2:F9)*(J10/IF(G10=0,1,G10))+SUMIF(I2:I9,"&lt;&gt;0",I2:I9)</f>
        <v>765.7099999999999</v>
      </c>
      <c r="J10" s="10">
        <f>SUM(J2:J9)</f>
        <v>801.5500000000001</v>
      </c>
      <c r="K10" s="10">
        <f t="shared" si="1"/>
        <v>35.840000000000146</v>
      </c>
      <c r="L10" s="12">
        <f>IF(E10=0,0,I10/E10)</f>
        <v>0.33219522776572663</v>
      </c>
      <c r="M10" s="12">
        <f>IF(E10=0,0,J10/E10)</f>
        <v>0.34774403470715837</v>
      </c>
      <c r="N10" s="12">
        <f>IF(L10=0,M10,(M10-L10)/L10)</f>
        <v>0.04680623212443374</v>
      </c>
    </row>
    <row r="11" spans="1:14" ht="12">
      <c r="A11" s="3" t="s">
        <v>0</v>
      </c>
      <c r="B11" s="3" t="s">
        <v>55</v>
      </c>
      <c r="C11" s="3" t="s">
        <v>56</v>
      </c>
      <c r="D11" s="6">
        <f>'Sales Data'!E20</f>
        <v>194</v>
      </c>
      <c r="E11" s="5">
        <f>'Sales Data'!F20</f>
        <v>425</v>
      </c>
      <c r="F11" s="4">
        <f>'Expected Usage'!F20</f>
        <v>3104</v>
      </c>
      <c r="G11" s="4">
        <f>'Actual Usage'!P11</f>
        <v>3372.8</v>
      </c>
      <c r="H11" s="4">
        <f>IF(G11="",0,G11)-IF(F11="",0,F11)</f>
        <v>268.8000000000002</v>
      </c>
      <c r="I11" s="5">
        <f>'Expected Usage'!G20</f>
        <v>143.93548387096774</v>
      </c>
      <c r="J11" s="5">
        <f>'Actual Usage'!Q11</f>
        <v>156.4</v>
      </c>
      <c r="K11" s="5">
        <f t="shared" si="1"/>
        <v>12.464516129032262</v>
      </c>
      <c r="L11" s="11">
        <f>IF(OR(E11=0,E11=""),"",I11/E11)</f>
        <v>0.3386717267552182</v>
      </c>
      <c r="M11" s="11">
        <f>IF(OR(E11=0,E11=""),"",J11/E11)</f>
        <v>0.368</v>
      </c>
      <c r="N11" s="11">
        <f>IF(OR(L11=0,L11=""),M11,(M11-L11)/L11)</f>
        <v>0.08659793814432984</v>
      </c>
    </row>
    <row r="12" spans="1:14" ht="12">
      <c r="A12" s="3" t="s">
        <v>0</v>
      </c>
      <c r="B12" s="3" t="s">
        <v>0</v>
      </c>
      <c r="C12" s="7" t="s">
        <v>43</v>
      </c>
      <c r="D12" s="8">
        <f>SUM(D11:D11)</f>
        <v>194</v>
      </c>
      <c r="E12" s="10">
        <f>SUM(E11:E11)</f>
        <v>425</v>
      </c>
      <c r="F12" s="8">
        <f>'Expected Usage'!F21</f>
        <v>3104</v>
      </c>
      <c r="G12" s="8">
        <f>SUM(G11:G11)</f>
        <v>3372.8</v>
      </c>
      <c r="H12" s="8">
        <f>G12-F12</f>
        <v>268.8000000000002</v>
      </c>
      <c r="I12" s="10">
        <f>SUMIF(I11:I11,"=0",F11:F11)*(J12/IF(G12=0,1,G12))+SUMIF(I11:I11,"&lt;&gt;0",I11:I11)</f>
        <v>143.93548387096774</v>
      </c>
      <c r="J12" s="10">
        <f>SUM(J11:J11)</f>
        <v>156.4</v>
      </c>
      <c r="K12" s="10">
        <f t="shared" si="1"/>
        <v>12.464516129032262</v>
      </c>
      <c r="L12" s="12">
        <f>IF(E12=0,0,I12/E12)</f>
        <v>0.3386717267552182</v>
      </c>
      <c r="M12" s="12">
        <f>IF(E12=0,0,J12/E12)</f>
        <v>0.368</v>
      </c>
      <c r="N12" s="12">
        <f>IF(L12=0,M12,(M12-L12)/L12)</f>
        <v>0.08659793814432984</v>
      </c>
    </row>
    <row r="13" spans="1:14" ht="12">
      <c r="A13" s="3" t="s">
        <v>0</v>
      </c>
      <c r="B13" s="3" t="s">
        <v>60</v>
      </c>
      <c r="C13" s="3" t="s">
        <v>61</v>
      </c>
      <c r="D13" s="6">
        <f>'Sales Data'!E23</f>
        <v>15</v>
      </c>
      <c r="E13" s="5">
        <f>'Sales Data'!F23</f>
        <v>32</v>
      </c>
      <c r="F13" s="4">
        <f>'Expected Usage'!F23</f>
        <v>15</v>
      </c>
      <c r="G13" s="4">
        <f>'Actual Usage'!O13</f>
        <v>18</v>
      </c>
      <c r="H13" s="4">
        <f aca="true" t="shared" si="5" ref="H13:H20">IF(G13="",0,G13)-IF(F13="",0,F13)</f>
        <v>3</v>
      </c>
      <c r="I13" s="5">
        <f>'Expected Usage'!G23</f>
        <v>17.25</v>
      </c>
      <c r="J13" s="5">
        <f>'Actual Usage'!Q13</f>
        <v>20.7</v>
      </c>
      <c r="K13" s="5">
        <f t="shared" si="1"/>
        <v>3.4499999999999993</v>
      </c>
      <c r="L13" s="11">
        <f aca="true" t="shared" si="6" ref="L13:L20">IF(OR(E13=0,E13=""),"",I13/E13)</f>
        <v>0.5390625</v>
      </c>
      <c r="M13" s="11">
        <f aca="true" t="shared" si="7" ref="M13:M20">IF(OR(E13=0,E13=""),"",J13/E13)</f>
        <v>0.646875</v>
      </c>
      <c r="N13" s="11">
        <f aca="true" t="shared" si="8" ref="N13:N20">IF(OR(L13=0,L13=""),M13,(M13-L13)/L13)</f>
        <v>0.19999999999999996</v>
      </c>
    </row>
    <row r="14" spans="1:14" ht="12">
      <c r="A14" s="3" t="s">
        <v>0</v>
      </c>
      <c r="B14" s="3" t="s">
        <v>0</v>
      </c>
      <c r="C14" s="3" t="s">
        <v>62</v>
      </c>
      <c r="D14" s="6">
        <f>'Sales Data'!E25</f>
        <v>6</v>
      </c>
      <c r="E14" s="5">
        <f>'Sales Data'!F25</f>
        <v>15</v>
      </c>
      <c r="F14" s="4">
        <f>'Expected Usage'!F25</f>
        <v>6</v>
      </c>
      <c r="G14" s="4">
        <f>'Actual Usage'!O14</f>
        <v>6</v>
      </c>
      <c r="H14" s="4">
        <f t="shared" si="5"/>
        <v>0</v>
      </c>
      <c r="I14" s="5">
        <f>'Expected Usage'!G25</f>
        <v>6.300000000000001</v>
      </c>
      <c r="J14" s="5">
        <f>'Actual Usage'!Q14</f>
        <v>6.300000000000001</v>
      </c>
      <c r="K14" s="5">
        <f t="shared" si="1"/>
        <v>0</v>
      </c>
      <c r="L14" s="11">
        <f t="shared" si="6"/>
        <v>0.42000000000000004</v>
      </c>
      <c r="M14" s="11">
        <f t="shared" si="7"/>
        <v>0.42000000000000004</v>
      </c>
      <c r="N14" s="11">
        <f t="shared" si="8"/>
        <v>0</v>
      </c>
    </row>
    <row r="15" spans="1:14" ht="12">
      <c r="A15" s="3" t="s">
        <v>0</v>
      </c>
      <c r="B15" s="3" t="s">
        <v>0</v>
      </c>
      <c r="C15" s="3" t="s">
        <v>63</v>
      </c>
      <c r="D15" s="6">
        <f>'Sales Data'!E27</f>
        <v>93</v>
      </c>
      <c r="E15" s="5">
        <f>'Sales Data'!F27</f>
        <v>221</v>
      </c>
      <c r="F15" s="4">
        <f>'Expected Usage'!F27</f>
        <v>93</v>
      </c>
      <c r="G15" s="4">
        <f>'Actual Usage'!O15</f>
        <v>95</v>
      </c>
      <c r="H15" s="4">
        <f t="shared" si="5"/>
        <v>2</v>
      </c>
      <c r="I15" s="5">
        <f>'Expected Usage'!G27</f>
        <v>102.30000000000001</v>
      </c>
      <c r="J15" s="5">
        <f>'Actual Usage'!Q15</f>
        <v>104.50000000000001</v>
      </c>
      <c r="K15" s="5">
        <f t="shared" si="1"/>
        <v>2.200000000000003</v>
      </c>
      <c r="L15" s="11">
        <f t="shared" si="6"/>
        <v>0.46289592760181003</v>
      </c>
      <c r="M15" s="11">
        <f t="shared" si="7"/>
        <v>0.4728506787330317</v>
      </c>
      <c r="N15" s="11">
        <f t="shared" si="8"/>
        <v>0.02150537634408594</v>
      </c>
    </row>
    <row r="16" spans="1:14" ht="12">
      <c r="A16" s="3" t="s">
        <v>0</v>
      </c>
      <c r="B16" s="3" t="s">
        <v>0</v>
      </c>
      <c r="C16" s="3" t="s">
        <v>64</v>
      </c>
      <c r="D16" s="6">
        <f>'Sales Data'!E29</f>
        <v>14</v>
      </c>
      <c r="E16" s="5">
        <f>'Sales Data'!F29</f>
        <v>35</v>
      </c>
      <c r="F16" s="4">
        <f>'Expected Usage'!F29</f>
        <v>14</v>
      </c>
      <c r="G16" s="4">
        <f>'Actual Usage'!O16</f>
        <v>14</v>
      </c>
      <c r="H16" s="4">
        <f t="shared" si="5"/>
        <v>0</v>
      </c>
      <c r="I16" s="5">
        <f>'Expected Usage'!G29</f>
        <v>19.88</v>
      </c>
      <c r="J16" s="5">
        <f>'Actual Usage'!Q16</f>
        <v>19.88</v>
      </c>
      <c r="K16" s="5">
        <f t="shared" si="1"/>
        <v>0</v>
      </c>
      <c r="L16" s="11">
        <f t="shared" si="6"/>
        <v>0.568</v>
      </c>
      <c r="M16" s="11">
        <f t="shared" si="7"/>
        <v>0.568</v>
      </c>
      <c r="N16" s="11">
        <f t="shared" si="8"/>
        <v>0</v>
      </c>
    </row>
    <row r="17" spans="1:14" ht="12">
      <c r="A17" s="3" t="s">
        <v>0</v>
      </c>
      <c r="B17" s="3" t="s">
        <v>0</v>
      </c>
      <c r="C17" s="3" t="s">
        <v>65</v>
      </c>
      <c r="D17" s="6">
        <f>'Sales Data'!E31</f>
        <v>93</v>
      </c>
      <c r="E17" s="5">
        <f>'Sales Data'!F31</f>
        <v>218</v>
      </c>
      <c r="F17" s="4">
        <f>'Expected Usage'!F31</f>
        <v>93</v>
      </c>
      <c r="G17" s="4">
        <f>'Actual Usage'!O17</f>
        <v>93</v>
      </c>
      <c r="H17" s="4">
        <f t="shared" si="5"/>
        <v>0</v>
      </c>
      <c r="I17" s="5">
        <f>'Expected Usage'!G31</f>
        <v>106.94999999999999</v>
      </c>
      <c r="J17" s="5">
        <f>'Actual Usage'!Q17</f>
        <v>106.94999999999999</v>
      </c>
      <c r="K17" s="5">
        <f t="shared" si="1"/>
        <v>0</v>
      </c>
      <c r="L17" s="11">
        <f t="shared" si="6"/>
        <v>0.4905963302752293</v>
      </c>
      <c r="M17" s="11">
        <f t="shared" si="7"/>
        <v>0.4905963302752293</v>
      </c>
      <c r="N17" s="11">
        <f t="shared" si="8"/>
        <v>0</v>
      </c>
    </row>
    <row r="18" spans="1:14" ht="12">
      <c r="A18" s="3" t="s">
        <v>0</v>
      </c>
      <c r="B18" s="3" t="s">
        <v>0</v>
      </c>
      <c r="C18" s="3" t="s">
        <v>66</v>
      </c>
      <c r="D18" s="6">
        <f>'Sales Data'!E33</f>
        <v>19</v>
      </c>
      <c r="E18" s="5">
        <f>'Sales Data'!F33</f>
        <v>88</v>
      </c>
      <c r="F18" s="4">
        <f>'Expected Usage'!F33</f>
        <v>19</v>
      </c>
      <c r="G18" s="4">
        <f>'Actual Usage'!O18</f>
        <v>20</v>
      </c>
      <c r="H18" s="4">
        <f t="shared" si="5"/>
        <v>1</v>
      </c>
      <c r="I18" s="5">
        <f>'Expected Usage'!G33</f>
        <v>18.24</v>
      </c>
      <c r="J18" s="5">
        <f>'Actual Usage'!Q18</f>
        <v>19.2</v>
      </c>
      <c r="K18" s="5">
        <f t="shared" si="1"/>
        <v>0.9600000000000009</v>
      </c>
      <c r="L18" s="11">
        <f t="shared" si="6"/>
        <v>0.20727272727272725</v>
      </c>
      <c r="M18" s="11">
        <f t="shared" si="7"/>
        <v>0.21818181818181817</v>
      </c>
      <c r="N18" s="11">
        <f t="shared" si="8"/>
        <v>0.0526315789473685</v>
      </c>
    </row>
    <row r="19" spans="1:14" ht="12">
      <c r="A19" s="3" t="s">
        <v>0</v>
      </c>
      <c r="B19" s="3" t="s">
        <v>0</v>
      </c>
      <c r="C19" s="3" t="s">
        <v>67</v>
      </c>
      <c r="D19" s="6" t="s">
        <v>0</v>
      </c>
      <c r="E19" s="5" t="s">
        <v>0</v>
      </c>
      <c r="F19" s="4" t="s">
        <v>0</v>
      </c>
      <c r="G19" s="4">
        <f>'Actual Usage'!O19</f>
        <v>0</v>
      </c>
      <c r="H19" s="4">
        <f t="shared" si="5"/>
        <v>0</v>
      </c>
      <c r="J19" s="5">
        <f>'Actual Usage'!Q19</f>
        <v>0</v>
      </c>
      <c r="K19" s="5">
        <f t="shared" si="1"/>
        <v>0</v>
      </c>
      <c r="L19" s="11">
        <f t="shared" si="6"/>
      </c>
      <c r="M19" s="11">
        <f t="shared" si="7"/>
      </c>
      <c r="N19" s="11">
        <f t="shared" si="8"/>
      </c>
    </row>
    <row r="20" spans="1:14" ht="12">
      <c r="A20" s="3" t="s">
        <v>0</v>
      </c>
      <c r="B20" s="3" t="s">
        <v>0</v>
      </c>
      <c r="C20" s="3" t="s">
        <v>68</v>
      </c>
      <c r="D20" s="6">
        <f>'Sales Data'!E35</f>
        <v>108</v>
      </c>
      <c r="E20" s="5">
        <f>'Sales Data'!F35</f>
        <v>214</v>
      </c>
      <c r="F20" s="4">
        <f>'Expected Usage'!F35</f>
        <v>108</v>
      </c>
      <c r="G20" s="4">
        <f>'Actual Usage'!O20</f>
        <v>106</v>
      </c>
      <c r="H20" s="4">
        <f t="shared" si="5"/>
        <v>-2</v>
      </c>
      <c r="I20" s="5">
        <f>'Expected Usage'!G35</f>
        <v>100.44000000000001</v>
      </c>
      <c r="J20" s="5">
        <f>'Actual Usage'!Q20</f>
        <v>98.58</v>
      </c>
      <c r="K20" s="5">
        <f t="shared" si="1"/>
        <v>-1.8600000000000136</v>
      </c>
      <c r="L20" s="11">
        <f t="shared" si="6"/>
        <v>0.46934579439252344</v>
      </c>
      <c r="M20" s="11">
        <f t="shared" si="7"/>
        <v>0.4606542056074766</v>
      </c>
      <c r="N20" s="11">
        <f t="shared" si="8"/>
        <v>-0.018518518518518736</v>
      </c>
    </row>
    <row r="21" spans="1:14" ht="12">
      <c r="A21" s="3" t="s">
        <v>0</v>
      </c>
      <c r="B21" s="3" t="s">
        <v>0</v>
      </c>
      <c r="C21" s="7" t="s">
        <v>43</v>
      </c>
      <c r="D21" s="8">
        <f>SUM(D13:D20)</f>
        <v>348</v>
      </c>
      <c r="E21" s="10">
        <f>SUM(E13:E20)</f>
        <v>823</v>
      </c>
      <c r="F21" s="8">
        <f>'Expected Usage'!F36</f>
        <v>348</v>
      </c>
      <c r="G21" s="8">
        <f>SUM(G13:G20)</f>
        <v>352</v>
      </c>
      <c r="H21" s="8">
        <f>G21-F21</f>
        <v>4</v>
      </c>
      <c r="I21" s="10">
        <f>SUMIF(I13:I20,"=0",F13:F20)*(J21/IF(G21=0,1,G21))+SUMIF(I13:I20,"&lt;&gt;0",I13:I20)</f>
        <v>371.36</v>
      </c>
      <c r="J21" s="10">
        <f>SUM(J13:J20)</f>
        <v>376.10999999999996</v>
      </c>
      <c r="K21" s="10">
        <f t="shared" si="1"/>
        <v>4.749999999999943</v>
      </c>
      <c r="L21" s="12">
        <f>IF(E21=0,0,I21/E21)</f>
        <v>0.4512272174969624</v>
      </c>
      <c r="M21" s="12">
        <f>IF(E21=0,0,J21/E21)</f>
        <v>0.45699878493317125</v>
      </c>
      <c r="N21" s="12">
        <f>IF(L21=0,M21,(M21-L21)/L21)</f>
        <v>0.012790822921154426</v>
      </c>
    </row>
    <row r="22" spans="1:14" ht="12">
      <c r="A22" s="3" t="s">
        <v>0</v>
      </c>
      <c r="B22" s="3" t="s">
        <v>69</v>
      </c>
      <c r="C22" s="3" t="s">
        <v>70</v>
      </c>
      <c r="D22" s="6">
        <f>'Sales Data'!E38</f>
        <v>103</v>
      </c>
      <c r="E22" s="5">
        <f>'Sales Data'!F38</f>
        <v>261</v>
      </c>
      <c r="F22" s="4">
        <f>'Expected Usage'!F38</f>
        <v>1648</v>
      </c>
      <c r="G22" s="4">
        <f>'Actual Usage'!P22</f>
        <v>1785.6000000000001</v>
      </c>
      <c r="H22" s="4">
        <f aca="true" t="shared" si="9" ref="H22:H28">IF(G22="",0,G22)-IF(F22="",0,F22)</f>
        <v>137.60000000000014</v>
      </c>
      <c r="I22" s="5">
        <f>'Expected Usage'!G38</f>
        <v>107.15322580645162</v>
      </c>
      <c r="J22" s="5">
        <f>'Actual Usage'!Q22</f>
        <v>116.10000000000001</v>
      </c>
      <c r="K22" s="5">
        <f t="shared" si="1"/>
        <v>8.946774193548393</v>
      </c>
      <c r="L22" s="11">
        <f aca="true" t="shared" si="10" ref="L22:L28">IF(OR(E22=0,E22=""),"",I22/E22)</f>
        <v>0.410548757879125</v>
      </c>
      <c r="M22" s="11">
        <f aca="true" t="shared" si="11" ref="M22:M28">IF(OR(E22=0,E22=""),"",J22/E22)</f>
        <v>0.4448275862068966</v>
      </c>
      <c r="N22" s="11">
        <f aca="true" t="shared" si="12" ref="N22:N28">IF(OR(L22=0,L22=""),M22,(M22-L22)/L22)</f>
        <v>0.08349514563106802</v>
      </c>
    </row>
    <row r="23" spans="1:14" ht="12">
      <c r="A23" s="3" t="s">
        <v>0</v>
      </c>
      <c r="B23" s="3" t="s">
        <v>0</v>
      </c>
      <c r="C23" s="3" t="s">
        <v>72</v>
      </c>
      <c r="D23" s="6">
        <f>'Sales Data'!E40</f>
        <v>88</v>
      </c>
      <c r="E23" s="5">
        <f>'Sales Data'!F40</f>
        <v>220</v>
      </c>
      <c r="F23" s="4">
        <f>'Expected Usage'!F40</f>
        <v>528</v>
      </c>
      <c r="G23" s="4">
        <f>'Actual Usage'!P23</f>
        <v>1436.1599999999999</v>
      </c>
      <c r="H23" s="4">
        <f t="shared" si="9"/>
        <v>908.1599999999999</v>
      </c>
      <c r="I23" s="5">
        <f>'Expected Usage'!G40</f>
        <v>45.625</v>
      </c>
      <c r="J23" s="5">
        <f>'Actual Usage'!Q23</f>
        <v>124.1</v>
      </c>
      <c r="K23" s="5">
        <f t="shared" si="1"/>
        <v>78.475</v>
      </c>
      <c r="L23" s="11">
        <f t="shared" si="10"/>
        <v>0.20738636363636365</v>
      </c>
      <c r="M23" s="11">
        <f t="shared" si="11"/>
        <v>0.5640909090909091</v>
      </c>
      <c r="N23" s="11">
        <f t="shared" si="12"/>
        <v>1.7199999999999998</v>
      </c>
    </row>
    <row r="24" spans="1:14" ht="12">
      <c r="A24" s="3" t="s">
        <v>0</v>
      </c>
      <c r="B24" s="3" t="s">
        <v>0</v>
      </c>
      <c r="C24" s="3" t="s">
        <v>74</v>
      </c>
      <c r="D24" s="6">
        <f>'Sales Data'!E42</f>
        <v>183</v>
      </c>
      <c r="E24" s="5">
        <f>'Sales Data'!F42</f>
        <v>455</v>
      </c>
      <c r="F24" s="4">
        <f>'Expected Usage'!F42</f>
        <v>2928</v>
      </c>
      <c r="G24" s="4">
        <f>'Actual Usage'!P24</f>
        <v>2976</v>
      </c>
      <c r="H24" s="4">
        <f t="shared" si="9"/>
        <v>48</v>
      </c>
      <c r="I24" s="5">
        <f>'Expected Usage'!G42</f>
        <v>199.23387096774195</v>
      </c>
      <c r="J24" s="5">
        <f>'Actual Usage'!Q24</f>
        <v>202.5</v>
      </c>
      <c r="K24" s="5">
        <f t="shared" si="1"/>
        <v>3.26612903225805</v>
      </c>
      <c r="L24" s="11">
        <f t="shared" si="10"/>
        <v>0.43787663948954275</v>
      </c>
      <c r="M24" s="11">
        <f t="shared" si="11"/>
        <v>0.44505494505494503</v>
      </c>
      <c r="N24" s="11">
        <f t="shared" si="12"/>
        <v>0.016393442622950675</v>
      </c>
    </row>
    <row r="25" spans="1:14" ht="12">
      <c r="A25" s="3" t="s">
        <v>0</v>
      </c>
      <c r="B25" s="3" t="s">
        <v>0</v>
      </c>
      <c r="C25" s="3" t="s">
        <v>76</v>
      </c>
      <c r="D25" s="6">
        <f>'Sales Data'!E44</f>
        <v>57</v>
      </c>
      <c r="E25" s="5">
        <f>'Sales Data'!F44</f>
        <v>148</v>
      </c>
      <c r="F25" s="4">
        <f>'Expected Usage'!F44</f>
        <v>912</v>
      </c>
      <c r="G25" s="4">
        <f>'Actual Usage'!P25</f>
        <v>892.7999999999995</v>
      </c>
      <c r="H25" s="4">
        <f t="shared" si="9"/>
        <v>-19.2000000000005</v>
      </c>
      <c r="I25" s="5">
        <f>'Expected Usage'!G44</f>
        <v>57.91935483870967</v>
      </c>
      <c r="J25" s="5">
        <f>'Actual Usage'!Q25</f>
        <v>56.69999999999997</v>
      </c>
      <c r="K25" s="5">
        <f t="shared" si="1"/>
        <v>-1.2193548387097053</v>
      </c>
      <c r="L25" s="11">
        <f t="shared" si="10"/>
        <v>0.3913469921534437</v>
      </c>
      <c r="M25" s="11">
        <f t="shared" si="11"/>
        <v>0.3831081081081079</v>
      </c>
      <c r="N25" s="11">
        <f t="shared" si="12"/>
        <v>-0.021052631578947715</v>
      </c>
    </row>
    <row r="26" spans="1:14" ht="12">
      <c r="A26" s="3" t="s">
        <v>0</v>
      </c>
      <c r="B26" s="3" t="s">
        <v>0</v>
      </c>
      <c r="C26" s="3" t="s">
        <v>78</v>
      </c>
      <c r="D26" s="6">
        <f>'Sales Data'!E46</f>
        <v>204</v>
      </c>
      <c r="E26" s="5">
        <f>'Sales Data'!F46</f>
        <v>510</v>
      </c>
      <c r="F26" s="4">
        <f>'Expected Usage'!F46</f>
        <v>3264</v>
      </c>
      <c r="G26" s="4">
        <f>'Actual Usage'!P26</f>
        <v>3472.0000000000005</v>
      </c>
      <c r="H26" s="4">
        <f t="shared" si="9"/>
        <v>208.00000000000045</v>
      </c>
      <c r="I26" s="5">
        <f>'Expected Usage'!G46</f>
        <v>197.4193548387097</v>
      </c>
      <c r="J26" s="5">
        <f>'Actual Usage'!Q26</f>
        <v>210.00000000000003</v>
      </c>
      <c r="K26" s="5">
        <f t="shared" si="1"/>
        <v>12.580645161290334</v>
      </c>
      <c r="L26" s="11">
        <f t="shared" si="10"/>
        <v>0.38709677419354843</v>
      </c>
      <c r="M26" s="11">
        <f t="shared" si="11"/>
        <v>0.411764705882353</v>
      </c>
      <c r="N26" s="11">
        <f t="shared" si="12"/>
        <v>0.0637254901960784</v>
      </c>
    </row>
    <row r="27" spans="1:14" ht="12">
      <c r="A27" s="3" t="s">
        <v>0</v>
      </c>
      <c r="B27" s="3" t="s">
        <v>0</v>
      </c>
      <c r="C27" s="3" t="s">
        <v>80</v>
      </c>
      <c r="D27" s="6">
        <f>'Sales Data'!E48</f>
        <v>143</v>
      </c>
      <c r="E27" s="5">
        <f>'Sales Data'!F48</f>
        <v>333</v>
      </c>
      <c r="F27" s="4">
        <f>'Expected Usage'!F48</f>
        <v>2288</v>
      </c>
      <c r="G27" s="4">
        <f>'Actual Usage'!P27</f>
        <v>2280.96</v>
      </c>
      <c r="H27" s="4">
        <f t="shared" si="9"/>
        <v>-7.039999999999964</v>
      </c>
      <c r="I27" s="5">
        <f>'Expected Usage'!G48</f>
        <v>178.75</v>
      </c>
      <c r="J27" s="5">
        <f>'Actual Usage'!Q27</f>
        <v>178.20000000000002</v>
      </c>
      <c r="K27" s="5">
        <f t="shared" si="1"/>
        <v>-0.549999999999983</v>
      </c>
      <c r="L27" s="11">
        <f t="shared" si="10"/>
        <v>0.5367867867867868</v>
      </c>
      <c r="M27" s="11">
        <f t="shared" si="11"/>
        <v>0.5351351351351352</v>
      </c>
      <c r="N27" s="11">
        <f t="shared" si="12"/>
        <v>-0.0030769230769229763</v>
      </c>
    </row>
    <row r="28" spans="1:14" ht="12">
      <c r="A28" s="3" t="s">
        <v>0</v>
      </c>
      <c r="B28" s="3" t="s">
        <v>0</v>
      </c>
      <c r="C28" s="3" t="s">
        <v>82</v>
      </c>
      <c r="D28" s="6">
        <f>'Sales Data'!E50</f>
        <v>322</v>
      </c>
      <c r="E28" s="5">
        <f>'Sales Data'!F50</f>
        <v>808</v>
      </c>
      <c r="F28" s="4">
        <f>'Expected Usage'!F50</f>
        <v>5152</v>
      </c>
      <c r="G28" s="4">
        <f>'Actual Usage'!P28</f>
        <v>5257.599999999999</v>
      </c>
      <c r="H28" s="4">
        <f t="shared" si="9"/>
        <v>105.59999999999945</v>
      </c>
      <c r="I28" s="5">
        <f>'Expected Usage'!G50</f>
        <v>327.19354838709677</v>
      </c>
      <c r="J28" s="5">
        <f>'Actual Usage'!Q28</f>
        <v>333.9</v>
      </c>
      <c r="K28" s="5">
        <f t="shared" si="1"/>
        <v>6.706451612903209</v>
      </c>
      <c r="L28" s="11">
        <f t="shared" si="10"/>
        <v>0.40494251038007023</v>
      </c>
      <c r="M28" s="11">
        <f t="shared" si="11"/>
        <v>0.4132425742574257</v>
      </c>
      <c r="N28" s="11">
        <f t="shared" si="12"/>
        <v>0.020496894409937922</v>
      </c>
    </row>
    <row r="29" spans="1:14" ht="12">
      <c r="A29" s="3" t="s">
        <v>0</v>
      </c>
      <c r="B29" s="3" t="s">
        <v>0</v>
      </c>
      <c r="C29" s="7" t="s">
        <v>43</v>
      </c>
      <c r="D29" s="8">
        <f>SUM(D22:D28)</f>
        <v>1100</v>
      </c>
      <c r="E29" s="10">
        <f>SUM(E22:E28)</f>
        <v>2735</v>
      </c>
      <c r="F29" s="8">
        <f>'Expected Usage'!F51</f>
        <v>16720</v>
      </c>
      <c r="G29" s="8">
        <f>SUM(G22:G28)</f>
        <v>18101.12</v>
      </c>
      <c r="H29" s="8">
        <f>G29-F29</f>
        <v>1381.119999999999</v>
      </c>
      <c r="I29" s="10">
        <f>SUMIF(I22:I28,"=0",F22:F28)*(J29/IF(G29=0,1,G29))+SUMIF(I22:I28,"&lt;&gt;0",I22:I28)</f>
        <v>1113.2943548387098</v>
      </c>
      <c r="J29" s="10">
        <f>SUM(J22:J28)</f>
        <v>1221.5</v>
      </c>
      <c r="K29" s="10">
        <f t="shared" si="1"/>
        <v>108.20564516129025</v>
      </c>
      <c r="L29" s="12">
        <f>IF(E29=0,0,I29/E29)</f>
        <v>0.40705460871616445</v>
      </c>
      <c r="M29" s="12">
        <f>IF(E29=0,0,J29/E29)</f>
        <v>0.446617915904936</v>
      </c>
      <c r="N29" s="12">
        <f>IF(L29=0,M29,(M29-L29)/L29)</f>
        <v>0.0971941020728221</v>
      </c>
    </row>
    <row r="30" spans="1:14" ht="12">
      <c r="A30" s="3" t="s">
        <v>0</v>
      </c>
      <c r="B30" s="3" t="s">
        <v>84</v>
      </c>
      <c r="C30" s="7" t="s">
        <v>43</v>
      </c>
      <c r="D30" s="8">
        <v>0</v>
      </c>
      <c r="E30" s="10">
        <v>0</v>
      </c>
      <c r="F30" s="8">
        <v>0</v>
      </c>
      <c r="G30" s="8">
        <v>0</v>
      </c>
      <c r="H30" s="8">
        <f>G30-F30</f>
        <v>0</v>
      </c>
      <c r="I30" s="10">
        <v>0</v>
      </c>
      <c r="J30" s="10">
        <v>0</v>
      </c>
      <c r="K30" s="10">
        <f t="shared" si="1"/>
        <v>0</v>
      </c>
      <c r="L30" s="12">
        <f>IF(E30=0,0,I30/E30)</f>
        <v>0</v>
      </c>
      <c r="M30" s="12">
        <f>IF(E30=0,0,J30/E30)</f>
        <v>0</v>
      </c>
      <c r="N30" s="12">
        <f>IF(L30=0,M30,(M30-L30)/L30)</f>
        <v>0</v>
      </c>
    </row>
    <row r="31" spans="2:14" ht="12">
      <c r="B31" s="7" t="s">
        <v>43</v>
      </c>
      <c r="C31" s="7" t="s">
        <v>0</v>
      </c>
      <c r="D31" s="8">
        <f>D10+D12+D21+D29+D30</f>
        <v>2650</v>
      </c>
      <c r="E31" s="10">
        <f>E10+E12+E21+E29+E30</f>
        <v>6288</v>
      </c>
      <c r="F31" s="8">
        <f>F10+F12+F21+F29+F30</f>
        <v>21180</v>
      </c>
      <c r="G31" s="8">
        <f>G10+G12+G21+G29+G30</f>
        <v>22881.92</v>
      </c>
      <c r="H31" s="8">
        <f>G31-F31</f>
        <v>1701.9199999999983</v>
      </c>
      <c r="I31" s="8">
        <f>I10+I12+I21+I29+I30</f>
        <v>2394.2998387096773</v>
      </c>
      <c r="J31" s="10">
        <f>J10+J12+J21+J29+J30</f>
        <v>2555.56</v>
      </c>
      <c r="K31" s="10">
        <f>J31-I31</f>
        <v>161.26016129032269</v>
      </c>
      <c r="L31" s="12">
        <f>IF(E31=0,0,I31/E31)</f>
        <v>0.3807728751128622</v>
      </c>
      <c r="M31" s="12">
        <f>IF(E31=0,0,J31/E31)</f>
        <v>0.40641857506361323</v>
      </c>
      <c r="N31" s="12">
        <f>IF(L31=0,M31,(M31-L31)/L31)</f>
        <v>0.06735169868166055</v>
      </c>
    </row>
    <row r="32" spans="1:14" ht="12">
      <c r="A32" s="3" t="s">
        <v>85</v>
      </c>
      <c r="B32" s="3" t="s">
        <v>86</v>
      </c>
      <c r="C32" s="3" t="s">
        <v>87</v>
      </c>
      <c r="D32" s="6">
        <f>'Sales Data'!E55</f>
        <v>102</v>
      </c>
      <c r="E32" s="5">
        <f>'Sales Data'!F55</f>
        <v>425</v>
      </c>
      <c r="F32" s="4">
        <f>'Expected Usage'!F55</f>
        <v>148.4</v>
      </c>
      <c r="G32" s="4">
        <f>'Actual Usage'!P31</f>
        <v>148.78159999999994</v>
      </c>
      <c r="H32" s="4">
        <f aca="true" t="shared" si="13" ref="H32:H63">IF(G32="",0,G32)-IF(F32="",0,F32)</f>
        <v>0.3815999999999349</v>
      </c>
      <c r="I32" s="5">
        <f>'Expected Usage'!G55</f>
        <v>104.58307210031347</v>
      </c>
      <c r="J32" s="5">
        <f>'Actual Usage'!Q31</f>
        <v>104.85199999999996</v>
      </c>
      <c r="K32" s="5">
        <f aca="true" t="shared" si="14" ref="K32:K63">IF(J32="",0,J32)-IF(I32="",0,I32)</f>
        <v>0.26892789968648856</v>
      </c>
      <c r="L32" s="11">
        <f aca="true" t="shared" si="15" ref="L32:L63">IF(OR(E32=0,E32=""),"",I32/E32)</f>
        <v>0.24607781670661993</v>
      </c>
      <c r="M32" s="11">
        <f aca="true" t="shared" si="16" ref="M32:M63">IF(OR(E32=0,E32=""),"",J32/E32)</f>
        <v>0.24671058823529401</v>
      </c>
      <c r="N32" s="11">
        <f aca="true" t="shared" si="17" ref="N32:N63">IF(OR(L32=0,L32=""),M32,(M32-L32)/L32)</f>
        <v>0.0025714285714282274</v>
      </c>
    </row>
    <row r="33" spans="1:14" ht="12">
      <c r="A33" s="3" t="s">
        <v>0</v>
      </c>
      <c r="B33" s="3" t="s">
        <v>0</v>
      </c>
      <c r="C33" s="3" t="s">
        <v>90</v>
      </c>
      <c r="D33" s="6">
        <f>'Sales Data'!E58</f>
        <v>82</v>
      </c>
      <c r="E33" s="5">
        <f>'Sales Data'!F58</f>
        <v>272</v>
      </c>
      <c r="F33" s="4">
        <f>'Expected Usage'!F58</f>
        <v>117.6</v>
      </c>
      <c r="G33" s="4">
        <f>'Actual Usage'!P32</f>
        <v>136.94670000000002</v>
      </c>
      <c r="H33" s="4">
        <f t="shared" si="13"/>
        <v>19.346700000000027</v>
      </c>
      <c r="I33" s="5">
        <f>'Expected Usage'!G58</f>
        <v>82.87715147572011</v>
      </c>
      <c r="J33" s="5">
        <f>'Actual Usage'!Q32</f>
        <v>96.51150000000001</v>
      </c>
      <c r="K33" s="5">
        <f t="shared" si="14"/>
        <v>13.6343485242799</v>
      </c>
      <c r="L33" s="11">
        <f t="shared" si="15"/>
        <v>0.3046954098372063</v>
      </c>
      <c r="M33" s="11">
        <f t="shared" si="16"/>
        <v>0.3548216911764706</v>
      </c>
      <c r="N33" s="11">
        <f t="shared" si="17"/>
        <v>0.164512755102041</v>
      </c>
    </row>
    <row r="34" spans="1:14" ht="12">
      <c r="A34" s="3" t="s">
        <v>0</v>
      </c>
      <c r="B34" s="3" t="s">
        <v>0</v>
      </c>
      <c r="C34" s="3" t="s">
        <v>93</v>
      </c>
      <c r="D34" s="6">
        <f>'Sales Data'!E61</f>
        <v>27</v>
      </c>
      <c r="E34" s="5">
        <f>'Sales Data'!F61</f>
        <v>95</v>
      </c>
      <c r="F34" s="4">
        <f>'Expected Usage'!F61</f>
        <v>38.8</v>
      </c>
      <c r="G34" s="4">
        <f>'Actual Usage'!P33</f>
        <v>37.195399999999985</v>
      </c>
      <c r="H34" s="4">
        <f t="shared" si="13"/>
        <v>-1.604600000000012</v>
      </c>
      <c r="I34" s="5">
        <f>'Expected Usage'!G61</f>
        <v>25.15218548530195</v>
      </c>
      <c r="J34" s="5">
        <f>'Actual Usage'!Q33</f>
        <v>24.111999999999995</v>
      </c>
      <c r="K34" s="5">
        <f t="shared" si="14"/>
        <v>-1.0401854853019543</v>
      </c>
      <c r="L34" s="11">
        <f t="shared" si="15"/>
        <v>0.2647598472137047</v>
      </c>
      <c r="M34" s="11">
        <f t="shared" si="16"/>
        <v>0.25381052631578943</v>
      </c>
      <c r="N34" s="11">
        <f t="shared" si="17"/>
        <v>-0.04135567010309302</v>
      </c>
    </row>
    <row r="35" spans="1:14" ht="12">
      <c r="A35" s="3" t="s">
        <v>0</v>
      </c>
      <c r="B35" s="3" t="s">
        <v>0</v>
      </c>
      <c r="C35" s="3" t="s">
        <v>96</v>
      </c>
      <c r="D35" s="6">
        <f>'Sales Data'!E64</f>
        <v>34</v>
      </c>
      <c r="E35" s="5">
        <f>'Sales Data'!F64</f>
        <v>116</v>
      </c>
      <c r="F35" s="4">
        <f>'Expected Usage'!F64</f>
        <v>49.6</v>
      </c>
      <c r="G35" s="4">
        <f>'Actual Usage'!P34</f>
        <v>57.483799999999974</v>
      </c>
      <c r="H35" s="4">
        <f t="shared" si="13"/>
        <v>7.883799999999972</v>
      </c>
      <c r="I35" s="5">
        <f>'Expected Usage'!G64</f>
        <v>37.25794049801857</v>
      </c>
      <c r="J35" s="5">
        <f>'Actual Usage'!Q34</f>
        <v>43.17999999999998</v>
      </c>
      <c r="K35" s="5">
        <f t="shared" si="14"/>
        <v>5.922059501981408</v>
      </c>
      <c r="L35" s="11">
        <f t="shared" si="15"/>
        <v>0.321189142224298</v>
      </c>
      <c r="M35" s="11">
        <f t="shared" si="16"/>
        <v>0.3722413793103446</v>
      </c>
      <c r="N35" s="11">
        <f t="shared" si="17"/>
        <v>0.15894758064516076</v>
      </c>
    </row>
    <row r="36" spans="1:14" ht="12">
      <c r="A36" s="3" t="s">
        <v>0</v>
      </c>
      <c r="B36" s="3" t="s">
        <v>0</v>
      </c>
      <c r="C36" s="3" t="s">
        <v>99</v>
      </c>
      <c r="D36" s="6">
        <f>'Sales Data'!E67</f>
        <v>8</v>
      </c>
      <c r="E36" s="5">
        <f>'Sales Data'!F67</f>
        <v>27.5</v>
      </c>
      <c r="F36" s="4">
        <f>'Expected Usage'!F67</f>
        <v>12</v>
      </c>
      <c r="G36" s="4">
        <f>'Actual Usage'!P35</f>
        <v>13.525599999999981</v>
      </c>
      <c r="H36" s="4">
        <f t="shared" si="13"/>
        <v>1.5255999999999812</v>
      </c>
      <c r="I36" s="5">
        <f>'Expected Usage'!G67</f>
        <v>9.014017862423847</v>
      </c>
      <c r="J36" s="5">
        <f>'Actual Usage'!Q35</f>
        <v>10.159999999999986</v>
      </c>
      <c r="K36" s="5">
        <f t="shared" si="14"/>
        <v>1.145982137576139</v>
      </c>
      <c r="L36" s="11">
        <f t="shared" si="15"/>
        <v>0.32778246772450353</v>
      </c>
      <c r="M36" s="11">
        <f t="shared" si="16"/>
        <v>0.3694545454545449</v>
      </c>
      <c r="N36" s="11">
        <f t="shared" si="17"/>
        <v>0.12713333333333182</v>
      </c>
    </row>
    <row r="37" spans="1:14" ht="12">
      <c r="A37" s="3" t="s">
        <v>0</v>
      </c>
      <c r="B37" s="3" t="s">
        <v>0</v>
      </c>
      <c r="C37" s="3" t="s">
        <v>103</v>
      </c>
      <c r="D37" s="6">
        <f>'Sales Data'!E70</f>
        <v>85</v>
      </c>
      <c r="E37" s="5">
        <f>'Sales Data'!F70</f>
        <v>300</v>
      </c>
      <c r="F37" s="4">
        <f>'Expected Usage'!F70</f>
        <v>124.80000000000001</v>
      </c>
      <c r="G37" s="4">
        <f>'Actual Usage'!P36</f>
        <v>126.8025</v>
      </c>
      <c r="H37" s="4">
        <f t="shared" si="13"/>
        <v>2.0024999999999835</v>
      </c>
      <c r="I37" s="5">
        <f>'Expected Usage'!G70</f>
        <v>77.1741882060685</v>
      </c>
      <c r="J37" s="5">
        <f>'Actual Usage'!Q36</f>
        <v>78.4125</v>
      </c>
      <c r="K37" s="5">
        <f t="shared" si="14"/>
        <v>1.2383117939315014</v>
      </c>
      <c r="L37" s="11">
        <f t="shared" si="15"/>
        <v>0.25724729402022833</v>
      </c>
      <c r="M37" s="11">
        <f t="shared" si="16"/>
        <v>0.26137499999999997</v>
      </c>
      <c r="N37" s="11">
        <f t="shared" si="17"/>
        <v>0.01604567307692285</v>
      </c>
    </row>
    <row r="38" spans="1:14" ht="12">
      <c r="A38" s="3" t="s">
        <v>0</v>
      </c>
      <c r="B38" s="3" t="s">
        <v>0</v>
      </c>
      <c r="C38" s="3" t="s">
        <v>106</v>
      </c>
      <c r="D38" s="6">
        <f>'Sales Data'!E73</f>
        <v>13</v>
      </c>
      <c r="E38" s="5">
        <f>'Sales Data'!F73</f>
        <v>39.25</v>
      </c>
      <c r="F38" s="4">
        <f>'Expected Usage'!F73</f>
        <v>18.8</v>
      </c>
      <c r="G38" s="4">
        <f>'Actual Usage'!P37</f>
        <v>18.597700000000025</v>
      </c>
      <c r="H38" s="4">
        <f t="shared" si="13"/>
        <v>-0.20229999999997617</v>
      </c>
      <c r="I38" s="5">
        <f>'Expected Usage'!G73</f>
        <v>11.925829538061159</v>
      </c>
      <c r="J38" s="5">
        <f>'Actual Usage'!Q37</f>
        <v>11.797500000000015</v>
      </c>
      <c r="K38" s="5">
        <f t="shared" si="14"/>
        <v>-0.1283295380611431</v>
      </c>
      <c r="L38" s="11">
        <f t="shared" si="15"/>
        <v>0.30384279077862825</v>
      </c>
      <c r="M38" s="11">
        <f t="shared" si="16"/>
        <v>0.3005732484076437</v>
      </c>
      <c r="N38" s="11">
        <f t="shared" si="17"/>
        <v>-0.010760638297871074</v>
      </c>
    </row>
    <row r="39" spans="1:14" ht="12">
      <c r="A39" s="3" t="s">
        <v>0</v>
      </c>
      <c r="B39" s="3" t="s">
        <v>0</v>
      </c>
      <c r="C39" s="3" t="s">
        <v>109</v>
      </c>
      <c r="D39" s="6" t="s">
        <v>0</v>
      </c>
      <c r="E39" s="5" t="s">
        <v>0</v>
      </c>
      <c r="F39" s="4" t="s">
        <v>0</v>
      </c>
      <c r="G39" s="4">
        <f>'Actual Usage'!P38</f>
        <v>-3.3813999999999993</v>
      </c>
      <c r="H39" s="4">
        <f t="shared" si="13"/>
        <v>-3.3813999999999993</v>
      </c>
      <c r="J39" s="5">
        <f>'Actual Usage'!Q38</f>
        <v>-0.9999999999999998</v>
      </c>
      <c r="K39" s="5">
        <f t="shared" si="14"/>
        <v>-0.9999999999999998</v>
      </c>
      <c r="L39" s="11">
        <f t="shared" si="15"/>
      </c>
      <c r="M39" s="11">
        <f t="shared" si="16"/>
      </c>
      <c r="N39" s="11">
        <f t="shared" si="17"/>
      </c>
    </row>
    <row r="40" spans="1:14" ht="12">
      <c r="A40" s="3" t="s">
        <v>0</v>
      </c>
      <c r="B40" s="3" t="s">
        <v>0</v>
      </c>
      <c r="C40" s="3" t="s">
        <v>110</v>
      </c>
      <c r="D40" s="6" t="s">
        <v>0</v>
      </c>
      <c r="E40" s="5" t="s">
        <v>0</v>
      </c>
      <c r="F40" s="4" t="s">
        <v>0</v>
      </c>
      <c r="G40" s="4">
        <f>'Actual Usage'!P39</f>
        <v>0</v>
      </c>
      <c r="H40" s="4">
        <f t="shared" si="13"/>
        <v>0</v>
      </c>
      <c r="J40" s="5">
        <f>'Actual Usage'!Q39</f>
        <v>0</v>
      </c>
      <c r="K40" s="5">
        <f t="shared" si="14"/>
        <v>0</v>
      </c>
      <c r="L40" s="11">
        <f t="shared" si="15"/>
      </c>
      <c r="M40" s="11">
        <f t="shared" si="16"/>
      </c>
      <c r="N40" s="11">
        <f t="shared" si="17"/>
      </c>
    </row>
    <row r="41" spans="1:14" ht="12">
      <c r="A41" s="3" t="s">
        <v>0</v>
      </c>
      <c r="B41" s="3" t="s">
        <v>0</v>
      </c>
      <c r="C41" s="3" t="s">
        <v>111</v>
      </c>
      <c r="D41" s="6" t="s">
        <v>0</v>
      </c>
      <c r="E41" s="5" t="s">
        <v>0</v>
      </c>
      <c r="F41" s="4" t="s">
        <v>0</v>
      </c>
      <c r="G41" s="4">
        <f>'Actual Usage'!P40</f>
        <v>-1.6907000000000014</v>
      </c>
      <c r="H41" s="4">
        <f t="shared" si="13"/>
        <v>-1.6907000000000014</v>
      </c>
      <c r="J41" s="5">
        <f>'Actual Usage'!Q40</f>
        <v>-0.8225000000000007</v>
      </c>
      <c r="K41" s="5">
        <f t="shared" si="14"/>
        <v>-0.8225000000000007</v>
      </c>
      <c r="L41" s="11">
        <f t="shared" si="15"/>
      </c>
      <c r="M41" s="11">
        <f t="shared" si="16"/>
      </c>
      <c r="N41" s="11">
        <f t="shared" si="17"/>
      </c>
    </row>
    <row r="42" spans="1:14" ht="12">
      <c r="A42" s="3" t="s">
        <v>0</v>
      </c>
      <c r="B42" s="3" t="s">
        <v>0</v>
      </c>
      <c r="C42" s="3" t="s">
        <v>112</v>
      </c>
      <c r="D42" s="6">
        <f>'Sales Data'!E75</f>
        <v>1</v>
      </c>
      <c r="E42" s="5">
        <f>'Sales Data'!F75</f>
        <v>7</v>
      </c>
      <c r="F42" s="4">
        <f>'Expected Usage'!F75</f>
        <v>1.6</v>
      </c>
      <c r="G42" s="4">
        <f>'Actual Usage'!P41</f>
        <v>3.381400000000018</v>
      </c>
      <c r="H42" s="4">
        <f t="shared" si="13"/>
        <v>1.7814000000000179</v>
      </c>
      <c r="I42" s="5">
        <f>'Expected Usage'!G75</f>
        <v>0.7783758206659964</v>
      </c>
      <c r="J42" s="5">
        <f>'Actual Usage'!Q41</f>
        <v>1.6450000000000087</v>
      </c>
      <c r="K42" s="5">
        <f t="shared" si="14"/>
        <v>0.8666241793340123</v>
      </c>
      <c r="L42" s="11">
        <f t="shared" si="15"/>
        <v>0.11119654580942806</v>
      </c>
      <c r="M42" s="11">
        <f t="shared" si="16"/>
        <v>0.23500000000000124</v>
      </c>
      <c r="N42" s="11">
        <f t="shared" si="17"/>
        <v>1.1133750000000109</v>
      </c>
    </row>
    <row r="43" spans="1:14" ht="12">
      <c r="A43" s="3" t="s">
        <v>0</v>
      </c>
      <c r="B43" s="3" t="s">
        <v>0</v>
      </c>
      <c r="C43" s="3" t="s">
        <v>114</v>
      </c>
      <c r="D43" s="6" t="s">
        <v>0</v>
      </c>
      <c r="E43" s="5" t="s">
        <v>0</v>
      </c>
      <c r="F43" s="4" t="s">
        <v>0</v>
      </c>
      <c r="G43" s="4">
        <f>'Actual Usage'!P42</f>
        <v>0</v>
      </c>
      <c r="H43" s="4">
        <f t="shared" si="13"/>
        <v>0</v>
      </c>
      <c r="J43" s="5">
        <f>'Actual Usage'!Q42</f>
        <v>0</v>
      </c>
      <c r="K43" s="5">
        <f t="shared" si="14"/>
        <v>0</v>
      </c>
      <c r="L43" s="11">
        <f t="shared" si="15"/>
      </c>
      <c r="M43" s="11">
        <f t="shared" si="16"/>
      </c>
      <c r="N43" s="11">
        <f t="shared" si="17"/>
      </c>
    </row>
    <row r="44" spans="1:14" ht="12">
      <c r="A44" s="3" t="s">
        <v>0</v>
      </c>
      <c r="B44" s="3" t="s">
        <v>0</v>
      </c>
      <c r="C44" s="3" t="s">
        <v>115</v>
      </c>
      <c r="D44" s="6">
        <f>'Sales Data'!E78</f>
        <v>88</v>
      </c>
      <c r="E44" s="5">
        <f>'Sales Data'!F78</f>
        <v>312</v>
      </c>
      <c r="F44" s="4">
        <f>'Expected Usage'!F78</f>
        <v>128</v>
      </c>
      <c r="G44" s="4">
        <f>'Actual Usage'!P43</f>
        <v>130.1839</v>
      </c>
      <c r="H44" s="4">
        <f t="shared" si="13"/>
        <v>2.183899999999994</v>
      </c>
      <c r="I44" s="5">
        <f>'Expected Usage'!G78</f>
        <v>66.2447506949784</v>
      </c>
      <c r="J44" s="5">
        <f>'Actual Usage'!Q43</f>
        <v>67.375</v>
      </c>
      <c r="K44" s="5">
        <f t="shared" si="14"/>
        <v>1.130249305021593</v>
      </c>
      <c r="L44" s="11">
        <f t="shared" si="15"/>
        <v>0.21232291889416155</v>
      </c>
      <c r="M44" s="11">
        <f t="shared" si="16"/>
        <v>0.21594551282051283</v>
      </c>
      <c r="N44" s="11">
        <f t="shared" si="17"/>
        <v>0.017061718750000166</v>
      </c>
    </row>
    <row r="45" spans="1:14" ht="12">
      <c r="A45" s="3" t="s">
        <v>0</v>
      </c>
      <c r="B45" s="3" t="s">
        <v>0</v>
      </c>
      <c r="C45" s="3" t="s">
        <v>118</v>
      </c>
      <c r="D45" s="6">
        <f>'Sales Data'!E81</f>
        <v>35</v>
      </c>
      <c r="E45" s="5">
        <f>'Sales Data'!F81</f>
        <v>119.25</v>
      </c>
      <c r="F45" s="4">
        <f>'Expected Usage'!F81</f>
        <v>50.800000000000004</v>
      </c>
      <c r="G45" s="4">
        <f>'Actual Usage'!P44</f>
        <v>50.721000000000004</v>
      </c>
      <c r="H45" s="4">
        <f t="shared" si="13"/>
        <v>-0.07900000000000063</v>
      </c>
      <c r="I45" s="5">
        <f>'Expected Usage'!G81</f>
        <v>32.300230673685455</v>
      </c>
      <c r="J45" s="5">
        <f>'Actual Usage'!Q44</f>
        <v>32.25</v>
      </c>
      <c r="K45" s="5">
        <f t="shared" si="14"/>
        <v>-0.050230673685454974</v>
      </c>
      <c r="L45" s="11">
        <f t="shared" si="15"/>
        <v>0.270861473154595</v>
      </c>
      <c r="M45" s="11">
        <f t="shared" si="16"/>
        <v>0.27044025157232704</v>
      </c>
      <c r="N45" s="11">
        <f t="shared" si="17"/>
        <v>-0.0015551181102362599</v>
      </c>
    </row>
    <row r="46" spans="1:14" ht="12">
      <c r="A46" s="3" t="s">
        <v>0</v>
      </c>
      <c r="B46" s="3" t="s">
        <v>0</v>
      </c>
      <c r="C46" s="3" t="s">
        <v>121</v>
      </c>
      <c r="D46" s="6" t="s">
        <v>0</v>
      </c>
      <c r="E46" s="5" t="s">
        <v>0</v>
      </c>
      <c r="F46" s="4" t="s">
        <v>0</v>
      </c>
      <c r="G46" s="4">
        <f>'Actual Usage'!P45</f>
        <v>1.2680249999999955</v>
      </c>
      <c r="H46" s="4">
        <f t="shared" si="13"/>
        <v>1.2680249999999955</v>
      </c>
      <c r="J46" s="5">
        <f>'Actual Usage'!Q45</f>
        <v>0.9999999999999964</v>
      </c>
      <c r="K46" s="5">
        <f t="shared" si="14"/>
        <v>0.9999999999999964</v>
      </c>
      <c r="L46" s="11">
        <f t="shared" si="15"/>
      </c>
      <c r="M46" s="11">
        <f t="shared" si="16"/>
      </c>
      <c r="N46" s="11">
        <f t="shared" si="17"/>
      </c>
    </row>
    <row r="47" spans="1:14" ht="12">
      <c r="A47" s="3" t="s">
        <v>0</v>
      </c>
      <c r="B47" s="3" t="s">
        <v>0</v>
      </c>
      <c r="C47" s="3" t="s">
        <v>122</v>
      </c>
      <c r="D47" s="6">
        <f>'Sales Data'!E84</f>
        <v>8</v>
      </c>
      <c r="E47" s="5">
        <f>'Sales Data'!F84</f>
        <v>26.75</v>
      </c>
      <c r="F47" s="4">
        <f>'Expected Usage'!F84</f>
        <v>11.6</v>
      </c>
      <c r="G47" s="4">
        <f>'Actual Usage'!P46</f>
        <v>11.834899999999989</v>
      </c>
      <c r="H47" s="4">
        <f t="shared" si="13"/>
        <v>0.234899999999989</v>
      </c>
      <c r="I47" s="5">
        <f>'Expected Usage'!G84</f>
        <v>7.331046312178387</v>
      </c>
      <c r="J47" s="5">
        <f>'Actual Usage'!Q46</f>
        <v>7.479499999999993</v>
      </c>
      <c r="K47" s="5">
        <f t="shared" si="14"/>
        <v>0.14845368782160584</v>
      </c>
      <c r="L47" s="11">
        <f t="shared" si="15"/>
        <v>0.27405780606274344</v>
      </c>
      <c r="M47" s="11">
        <f t="shared" si="16"/>
        <v>0.2796074766355137</v>
      </c>
      <c r="N47" s="11">
        <f t="shared" si="17"/>
        <v>0.020249999999999005</v>
      </c>
    </row>
    <row r="48" spans="1:14" ht="12">
      <c r="A48" s="3" t="s">
        <v>0</v>
      </c>
      <c r="B48" s="3" t="s">
        <v>0</v>
      </c>
      <c r="C48" s="3" t="s">
        <v>126</v>
      </c>
      <c r="D48" s="6">
        <f>'Sales Data'!E87</f>
        <v>2</v>
      </c>
      <c r="E48" s="5">
        <f>'Sales Data'!F87</f>
        <v>6.75</v>
      </c>
      <c r="F48" s="4">
        <f>'Expected Usage'!F87</f>
        <v>2.8</v>
      </c>
      <c r="G48" s="4">
        <f>'Actual Usage'!P47</f>
        <v>3.381399999999988</v>
      </c>
      <c r="H48" s="4">
        <f t="shared" si="13"/>
        <v>0.5813999999999884</v>
      </c>
      <c r="I48" s="5">
        <f>'Expected Usage'!G87</f>
        <v>1.9997634116046608</v>
      </c>
      <c r="J48" s="5">
        <f>'Actual Usage'!Q47</f>
        <v>2.414999999999991</v>
      </c>
      <c r="K48" s="5">
        <f t="shared" si="14"/>
        <v>0.4152365883953304</v>
      </c>
      <c r="L48" s="11">
        <f t="shared" si="15"/>
        <v>0.29626124616365346</v>
      </c>
      <c r="M48" s="11">
        <f t="shared" si="16"/>
        <v>0.3577777777777765</v>
      </c>
      <c r="N48" s="11">
        <f t="shared" si="17"/>
        <v>0.20764285714285272</v>
      </c>
    </row>
    <row r="49" spans="1:14" ht="12">
      <c r="A49" s="3" t="s">
        <v>0</v>
      </c>
      <c r="B49" s="3" t="s">
        <v>0</v>
      </c>
      <c r="C49" s="3" t="s">
        <v>129</v>
      </c>
      <c r="D49" s="6">
        <f>'Sales Data'!E90</f>
        <v>6</v>
      </c>
      <c r="E49" s="5">
        <f>'Sales Data'!F90</f>
        <v>25.5</v>
      </c>
      <c r="F49" s="4">
        <f>'Expected Usage'!F90</f>
        <v>8.8</v>
      </c>
      <c r="G49" s="4">
        <f>'Actual Usage'!P48</f>
        <v>8.4535</v>
      </c>
      <c r="H49" s="4">
        <f t="shared" si="13"/>
        <v>-0.3465000000000007</v>
      </c>
      <c r="I49" s="5">
        <f>'Expected Usage'!G90</f>
        <v>5.623942745608328</v>
      </c>
      <c r="J49" s="5">
        <f>'Actual Usage'!Q48</f>
        <v>5.4025</v>
      </c>
      <c r="K49" s="5">
        <f t="shared" si="14"/>
        <v>-0.22144274560832855</v>
      </c>
      <c r="L49" s="11">
        <f t="shared" si="15"/>
        <v>0.22054677433758152</v>
      </c>
      <c r="M49" s="11">
        <f t="shared" si="16"/>
        <v>0.2118627450980392</v>
      </c>
      <c r="N49" s="11">
        <f t="shared" si="17"/>
        <v>-0.03937500000000018</v>
      </c>
    </row>
    <row r="50" spans="1:14" ht="12">
      <c r="A50" s="3" t="s">
        <v>0</v>
      </c>
      <c r="B50" s="3" t="s">
        <v>0</v>
      </c>
      <c r="C50" s="3" t="s">
        <v>132</v>
      </c>
      <c r="D50" s="6" t="s">
        <v>0</v>
      </c>
      <c r="E50" s="5" t="s">
        <v>0</v>
      </c>
      <c r="F50" s="4" t="s">
        <v>0</v>
      </c>
      <c r="G50" s="4">
        <f>'Actual Usage'!P49</f>
        <v>-1.690700000000009</v>
      </c>
      <c r="H50" s="4">
        <f t="shared" si="13"/>
        <v>-1.690700000000009</v>
      </c>
      <c r="J50" s="5">
        <f>'Actual Usage'!Q49</f>
        <v>-0.8750000000000047</v>
      </c>
      <c r="K50" s="5">
        <f t="shared" si="14"/>
        <v>-0.8750000000000047</v>
      </c>
      <c r="L50" s="11">
        <f t="shared" si="15"/>
      </c>
      <c r="M50" s="11">
        <f t="shared" si="16"/>
      </c>
      <c r="N50" s="11">
        <f t="shared" si="17"/>
      </c>
    </row>
    <row r="51" spans="1:14" ht="12">
      <c r="A51" s="3" t="s">
        <v>0</v>
      </c>
      <c r="B51" s="3" t="s">
        <v>0</v>
      </c>
      <c r="C51" s="3" t="s">
        <v>133</v>
      </c>
      <c r="D51" s="6">
        <f>'Sales Data'!E93</f>
        <v>56</v>
      </c>
      <c r="E51" s="5">
        <f>'Sales Data'!F93</f>
        <v>215</v>
      </c>
      <c r="F51" s="4">
        <f>'Expected Usage'!F93</f>
        <v>81.6</v>
      </c>
      <c r="G51" s="4">
        <f>'Actual Usage'!P50</f>
        <v>84.535</v>
      </c>
      <c r="H51" s="4">
        <f t="shared" si="13"/>
        <v>2.9350000000000023</v>
      </c>
      <c r="I51" s="5">
        <f>'Expected Usage'!G93</f>
        <v>49.277577334831726</v>
      </c>
      <c r="J51" s="5">
        <f>'Actual Usage'!Q50</f>
        <v>51.050000000000004</v>
      </c>
      <c r="K51" s="5">
        <f t="shared" si="14"/>
        <v>1.7724226651682784</v>
      </c>
      <c r="L51" s="11">
        <f t="shared" si="15"/>
        <v>0.2291980341154964</v>
      </c>
      <c r="M51" s="11">
        <f t="shared" si="16"/>
        <v>0.2374418604651163</v>
      </c>
      <c r="N51" s="11">
        <f t="shared" si="17"/>
        <v>0.035968137254902055</v>
      </c>
    </row>
    <row r="52" spans="1:14" ht="12">
      <c r="A52" s="3" t="s">
        <v>0</v>
      </c>
      <c r="B52" s="3" t="s">
        <v>0</v>
      </c>
      <c r="C52" s="3" t="s">
        <v>136</v>
      </c>
      <c r="D52" s="6">
        <f>'Sales Data'!E96</f>
        <v>17</v>
      </c>
      <c r="E52" s="5">
        <f>'Sales Data'!F96</f>
        <v>95</v>
      </c>
      <c r="F52" s="4">
        <f>'Expected Usage'!F96</f>
        <v>24.8</v>
      </c>
      <c r="G52" s="4">
        <f>'Actual Usage'!P51</f>
        <v>25.360500000000002</v>
      </c>
      <c r="H52" s="4">
        <f t="shared" si="13"/>
        <v>0.5605000000000011</v>
      </c>
      <c r="I52" s="5">
        <f>'Expected Usage'!G96</f>
        <v>15.790619270124802</v>
      </c>
      <c r="J52" s="5">
        <f>'Actual Usage'!Q51</f>
        <v>16.1475</v>
      </c>
      <c r="K52" s="5">
        <f t="shared" si="14"/>
        <v>0.3568807298751988</v>
      </c>
      <c r="L52" s="11">
        <f t="shared" si="15"/>
        <v>0.1662170449486821</v>
      </c>
      <c r="M52" s="11">
        <f t="shared" si="16"/>
        <v>0.16997368421052633</v>
      </c>
      <c r="N52" s="11">
        <f t="shared" si="17"/>
        <v>0.022600806451612977</v>
      </c>
    </row>
    <row r="53" spans="1:14" ht="12">
      <c r="A53" s="3" t="s">
        <v>0</v>
      </c>
      <c r="B53" s="3" t="s">
        <v>0</v>
      </c>
      <c r="C53" s="3" t="s">
        <v>139</v>
      </c>
      <c r="D53" s="6" t="s">
        <v>0</v>
      </c>
      <c r="E53" s="5" t="s">
        <v>0</v>
      </c>
      <c r="F53" s="4" t="s">
        <v>0</v>
      </c>
      <c r="G53" s="4">
        <f>'Actual Usage'!P52</f>
        <v>0</v>
      </c>
      <c r="H53" s="4">
        <f t="shared" si="13"/>
        <v>0</v>
      </c>
      <c r="J53" s="5">
        <f>'Actual Usage'!Q52</f>
        <v>0</v>
      </c>
      <c r="K53" s="5">
        <f t="shared" si="14"/>
        <v>0</v>
      </c>
      <c r="L53" s="11">
        <f t="shared" si="15"/>
      </c>
      <c r="M53" s="11">
        <f t="shared" si="16"/>
      </c>
      <c r="N53" s="11">
        <f t="shared" si="17"/>
      </c>
    </row>
    <row r="54" spans="1:14" ht="12">
      <c r="A54" s="3" t="s">
        <v>0</v>
      </c>
      <c r="B54" s="3" t="s">
        <v>0</v>
      </c>
      <c r="C54" s="3" t="s">
        <v>140</v>
      </c>
      <c r="D54" s="6">
        <f>'Sales Data'!E99</f>
        <v>28</v>
      </c>
      <c r="E54" s="5">
        <f>'Sales Data'!F99</f>
        <v>81</v>
      </c>
      <c r="F54" s="4">
        <f>'Expected Usage'!F99</f>
        <v>40.8</v>
      </c>
      <c r="G54" s="4">
        <f>'Actual Usage'!P53</f>
        <v>38.88610000000001</v>
      </c>
      <c r="H54" s="4">
        <f t="shared" si="13"/>
        <v>-1.913899999999984</v>
      </c>
      <c r="I54" s="5">
        <f>'Expected Usage'!G99</f>
        <v>20.958656177914474</v>
      </c>
      <c r="J54" s="5">
        <f>'Actual Usage'!Q53</f>
        <v>19.975500000000007</v>
      </c>
      <c r="K54" s="5">
        <f t="shared" si="14"/>
        <v>-0.9831561779144664</v>
      </c>
      <c r="L54" s="11">
        <f t="shared" si="15"/>
        <v>0.25874884170264784</v>
      </c>
      <c r="M54" s="11">
        <f t="shared" si="16"/>
        <v>0.2466111111111112</v>
      </c>
      <c r="N54" s="11">
        <f t="shared" si="17"/>
        <v>-0.046909313725489926</v>
      </c>
    </row>
    <row r="55" spans="1:14" ht="12">
      <c r="A55" s="3" t="s">
        <v>0</v>
      </c>
      <c r="B55" s="3" t="s">
        <v>0</v>
      </c>
      <c r="C55" s="3" t="s">
        <v>143</v>
      </c>
      <c r="D55" s="6" t="s">
        <v>0</v>
      </c>
      <c r="E55" s="5" t="s">
        <v>0</v>
      </c>
      <c r="F55" s="4" t="s">
        <v>0</v>
      </c>
      <c r="G55" s="4">
        <f>'Actual Usage'!P54</f>
        <v>0</v>
      </c>
      <c r="H55" s="4">
        <f t="shared" si="13"/>
        <v>0</v>
      </c>
      <c r="J55" s="5">
        <f>'Actual Usage'!Q54</f>
        <v>0</v>
      </c>
      <c r="K55" s="5">
        <f t="shared" si="14"/>
        <v>0</v>
      </c>
      <c r="L55" s="11">
        <f t="shared" si="15"/>
      </c>
      <c r="M55" s="11">
        <f t="shared" si="16"/>
      </c>
      <c r="N55" s="11">
        <f t="shared" si="17"/>
      </c>
    </row>
    <row r="56" spans="1:14" ht="12">
      <c r="A56" s="3" t="s">
        <v>0</v>
      </c>
      <c r="B56" s="3" t="s">
        <v>0</v>
      </c>
      <c r="C56" s="3" t="s">
        <v>144</v>
      </c>
      <c r="D56" s="6">
        <f>'Sales Data'!E102</f>
        <v>61</v>
      </c>
      <c r="E56" s="5">
        <f>'Sales Data'!F102</f>
        <v>249</v>
      </c>
      <c r="F56" s="4">
        <f>'Expected Usage'!F102</f>
        <v>89.6</v>
      </c>
      <c r="G56" s="4">
        <f>'Actual Usage'!P55</f>
        <v>94.67920000000002</v>
      </c>
      <c r="H56" s="4">
        <f t="shared" si="13"/>
        <v>5.079200000000029</v>
      </c>
      <c r="I56" s="5">
        <f>'Expected Usage'!G102</f>
        <v>34.102797657774886</v>
      </c>
      <c r="J56" s="5">
        <f>'Actual Usage'!Q55</f>
        <v>36.03600000000001</v>
      </c>
      <c r="K56" s="5">
        <f t="shared" si="14"/>
        <v>1.9332023422251225</v>
      </c>
      <c r="L56" s="11">
        <f t="shared" si="15"/>
        <v>0.13695902673805174</v>
      </c>
      <c r="M56" s="11">
        <f t="shared" si="16"/>
        <v>0.14472289156626508</v>
      </c>
      <c r="N56" s="11">
        <f t="shared" si="17"/>
        <v>0.05668750000000024</v>
      </c>
    </row>
    <row r="57" spans="1:14" ht="12">
      <c r="A57" s="3" t="s">
        <v>0</v>
      </c>
      <c r="B57" s="3" t="s">
        <v>0</v>
      </c>
      <c r="C57" s="3" t="s">
        <v>147</v>
      </c>
      <c r="D57" s="6">
        <f>'Sales Data'!E104</f>
        <v>1</v>
      </c>
      <c r="E57" s="5">
        <f>'Sales Data'!F104</f>
        <v>3</v>
      </c>
      <c r="F57" s="4">
        <f>'Expected Usage'!F104</f>
        <v>1.6</v>
      </c>
      <c r="G57" s="4">
        <f>'Actual Usage'!P56</f>
        <v>1.690699999999994</v>
      </c>
      <c r="H57" s="4">
        <f t="shared" si="13"/>
        <v>0.09069999999999401</v>
      </c>
      <c r="I57" s="5">
        <f>'Expected Usage'!G104</f>
        <v>0.7234873129473</v>
      </c>
      <c r="J57" s="5">
        <f>'Actual Usage'!Q56</f>
        <v>0.7644999999999973</v>
      </c>
      <c r="K57" s="5">
        <f t="shared" si="14"/>
        <v>0.04101268705269734</v>
      </c>
      <c r="L57" s="11">
        <f t="shared" si="15"/>
        <v>0.24116243764909998</v>
      </c>
      <c r="M57" s="11">
        <f t="shared" si="16"/>
        <v>0.2548333333333324</v>
      </c>
      <c r="N57" s="11">
        <f t="shared" si="17"/>
        <v>0.05668749999999619</v>
      </c>
    </row>
    <row r="58" spans="1:14" ht="12">
      <c r="A58" s="3" t="s">
        <v>0</v>
      </c>
      <c r="B58" s="3" t="s">
        <v>0</v>
      </c>
      <c r="C58" s="3" t="s">
        <v>149</v>
      </c>
      <c r="D58" s="6" t="s">
        <v>0</v>
      </c>
      <c r="E58" s="5" t="s">
        <v>0</v>
      </c>
      <c r="F58" s="4" t="s">
        <v>0</v>
      </c>
      <c r="G58" s="4">
        <f>'Actual Usage'!P57</f>
        <v>0</v>
      </c>
      <c r="H58" s="4">
        <f t="shared" si="13"/>
        <v>0</v>
      </c>
      <c r="J58" s="5">
        <f>'Actual Usage'!Q57</f>
        <v>0</v>
      </c>
      <c r="K58" s="5">
        <f t="shared" si="14"/>
        <v>0</v>
      </c>
      <c r="L58" s="11">
        <f t="shared" si="15"/>
      </c>
      <c r="M58" s="11">
        <f t="shared" si="16"/>
      </c>
      <c r="N58" s="11">
        <f t="shared" si="17"/>
      </c>
    </row>
    <row r="59" spans="1:14" ht="12">
      <c r="A59" s="3" t="s">
        <v>0</v>
      </c>
      <c r="B59" s="3" t="s">
        <v>0</v>
      </c>
      <c r="C59" s="3" t="s">
        <v>150</v>
      </c>
      <c r="D59" s="6">
        <f>'Sales Data'!E107</f>
        <v>8</v>
      </c>
      <c r="E59" s="5">
        <f>'Sales Data'!F107</f>
        <v>27</v>
      </c>
      <c r="F59" s="4">
        <f>'Expected Usage'!F107</f>
        <v>12</v>
      </c>
      <c r="G59" s="4">
        <f>'Actual Usage'!P58</f>
        <v>15.216300000000006</v>
      </c>
      <c r="H59" s="4">
        <f t="shared" si="13"/>
        <v>3.2163000000000057</v>
      </c>
      <c r="I59" s="5">
        <f>'Expected Usage'!G107</f>
        <v>7.896137694446088</v>
      </c>
      <c r="J59" s="5">
        <f>'Actual Usage'!Q58</f>
        <v>10.012500000000005</v>
      </c>
      <c r="K59" s="5">
        <f t="shared" si="14"/>
        <v>2.116362305553917</v>
      </c>
      <c r="L59" s="11">
        <f t="shared" si="15"/>
        <v>0.292449544238744</v>
      </c>
      <c r="M59" s="11">
        <f t="shared" si="16"/>
        <v>0.3708333333333335</v>
      </c>
      <c r="N59" s="11">
        <f t="shared" si="17"/>
        <v>0.2680250000000006</v>
      </c>
    </row>
    <row r="60" spans="1:14" ht="12">
      <c r="A60" s="3" t="s">
        <v>0</v>
      </c>
      <c r="B60" s="3" t="s">
        <v>0</v>
      </c>
      <c r="C60" s="3" t="s">
        <v>153</v>
      </c>
      <c r="D60" s="6" t="s">
        <v>0</v>
      </c>
      <c r="E60" s="5" t="s">
        <v>0</v>
      </c>
      <c r="F60" s="4" t="s">
        <v>0</v>
      </c>
      <c r="G60" s="4">
        <f>'Actual Usage'!P59</f>
        <v>0</v>
      </c>
      <c r="H60" s="4">
        <f t="shared" si="13"/>
        <v>0</v>
      </c>
      <c r="J60" s="5">
        <f>'Actual Usage'!Q59</f>
        <v>0</v>
      </c>
      <c r="K60" s="5">
        <f t="shared" si="14"/>
        <v>0</v>
      </c>
      <c r="L60" s="11">
        <f t="shared" si="15"/>
      </c>
      <c r="M60" s="11">
        <f t="shared" si="16"/>
      </c>
      <c r="N60" s="11">
        <f t="shared" si="17"/>
      </c>
    </row>
    <row r="61" spans="1:14" ht="12">
      <c r="A61" s="3" t="s">
        <v>0</v>
      </c>
      <c r="B61" s="3" t="s">
        <v>0</v>
      </c>
      <c r="C61" s="3" t="s">
        <v>154</v>
      </c>
      <c r="D61" s="6">
        <f>'Sales Data'!E110</f>
        <v>19</v>
      </c>
      <c r="E61" s="5">
        <f>'Sales Data'!F110</f>
        <v>72</v>
      </c>
      <c r="F61" s="4">
        <f>'Expected Usage'!F110</f>
        <v>27.6</v>
      </c>
      <c r="G61" s="4">
        <f>'Actual Usage'!P60</f>
        <v>26.62852499999997</v>
      </c>
      <c r="H61" s="4">
        <f t="shared" si="13"/>
        <v>-0.9714750000000301</v>
      </c>
      <c r="I61" s="5">
        <f>'Expected Usage'!G110</f>
        <v>21.983793694919264</v>
      </c>
      <c r="J61" s="5">
        <f>'Actual Usage'!Q60</f>
        <v>21.209999999999976</v>
      </c>
      <c r="K61" s="5">
        <f t="shared" si="14"/>
        <v>-0.7737936949192878</v>
      </c>
      <c r="L61" s="11">
        <f t="shared" si="15"/>
        <v>0.30533046798498975</v>
      </c>
      <c r="M61" s="11">
        <f t="shared" si="16"/>
        <v>0.294583333333333</v>
      </c>
      <c r="N61" s="11">
        <f t="shared" si="17"/>
        <v>-0.03519836956521847</v>
      </c>
    </row>
    <row r="62" spans="1:14" ht="12">
      <c r="A62" s="3" t="s">
        <v>0</v>
      </c>
      <c r="B62" s="3" t="s">
        <v>0</v>
      </c>
      <c r="C62" s="3" t="s">
        <v>157</v>
      </c>
      <c r="D62" s="6">
        <f>'Sales Data'!E113</f>
        <v>8</v>
      </c>
      <c r="E62" s="5">
        <f>'Sales Data'!F113</f>
        <v>29</v>
      </c>
      <c r="F62" s="4">
        <f>'Expected Usage'!F113</f>
        <v>12</v>
      </c>
      <c r="G62" s="4">
        <f>'Actual Usage'!P61</f>
        <v>15.216300000000006</v>
      </c>
      <c r="H62" s="4">
        <f t="shared" si="13"/>
        <v>3.2163000000000057</v>
      </c>
      <c r="I62" s="5">
        <f>'Expected Usage'!G113</f>
        <v>7.984858342698291</v>
      </c>
      <c r="J62" s="5">
        <f>'Actual Usage'!Q61</f>
        <v>10.125000000000004</v>
      </c>
      <c r="K62" s="5">
        <f t="shared" si="14"/>
        <v>2.1401416573017125</v>
      </c>
      <c r="L62" s="11">
        <f t="shared" si="15"/>
        <v>0.2753399428516652</v>
      </c>
      <c r="M62" s="11">
        <f t="shared" si="16"/>
        <v>0.3491379310344829</v>
      </c>
      <c r="N62" s="11">
        <f t="shared" si="17"/>
        <v>0.26802500000000046</v>
      </c>
    </row>
    <row r="63" spans="1:14" ht="12">
      <c r="A63" s="3" t="s">
        <v>0</v>
      </c>
      <c r="B63" s="3" t="s">
        <v>0</v>
      </c>
      <c r="C63" s="3" t="s">
        <v>160</v>
      </c>
      <c r="D63" s="6" t="s">
        <v>0</v>
      </c>
      <c r="E63" s="5" t="s">
        <v>0</v>
      </c>
      <c r="F63" s="4" t="s">
        <v>0</v>
      </c>
      <c r="G63" s="4">
        <f>'Actual Usage'!P62</f>
        <v>0</v>
      </c>
      <c r="H63" s="4">
        <f t="shared" si="13"/>
        <v>0</v>
      </c>
      <c r="J63" s="5">
        <f>'Actual Usage'!Q62</f>
        <v>0</v>
      </c>
      <c r="K63" s="5">
        <f t="shared" si="14"/>
        <v>0</v>
      </c>
      <c r="L63" s="11">
        <f t="shared" si="15"/>
      </c>
      <c r="M63" s="11">
        <f t="shared" si="16"/>
      </c>
      <c r="N63" s="11">
        <f t="shared" si="17"/>
      </c>
    </row>
    <row r="64" spans="1:14" ht="12">
      <c r="A64" s="3" t="s">
        <v>0</v>
      </c>
      <c r="B64" s="3" t="s">
        <v>0</v>
      </c>
      <c r="C64" s="3" t="s">
        <v>163</v>
      </c>
      <c r="D64" s="6">
        <f>'Sales Data'!E116</f>
        <v>392</v>
      </c>
      <c r="E64" s="5">
        <f>'Sales Data'!F116</f>
        <v>1318</v>
      </c>
      <c r="F64" s="4">
        <f>'Expected Usage'!F116</f>
        <v>571.2</v>
      </c>
      <c r="G64" s="4">
        <f>'Actual Usage'!P63</f>
        <v>603.5799000000001</v>
      </c>
      <c r="H64" s="4">
        <f aca="true" t="shared" si="18" ref="H64:H95">IF(G64="",0,G64)-IF(F64="",0,F64)</f>
        <v>32.37990000000002</v>
      </c>
      <c r="I64" s="5">
        <f>'Expected Usage'!G116</f>
        <v>396.97166853965814</v>
      </c>
      <c r="J64" s="5">
        <f>'Actual Usage'!Q63</f>
        <v>419.475</v>
      </c>
      <c r="K64" s="5">
        <f aca="true" t="shared" si="19" ref="K64:K95">IF(J64="",0,J64)-IF(I64="",0,I64)</f>
        <v>22.503331460341883</v>
      </c>
      <c r="L64" s="11">
        <f aca="true" t="shared" si="20" ref="L64:L95">IF(OR(E64=0,E64=""),"",I64/E64)</f>
        <v>0.30119246474936123</v>
      </c>
      <c r="M64" s="11">
        <f aca="true" t="shared" si="21" ref="M64:M95">IF(OR(E64=0,E64=""),"",J64/E64)</f>
        <v>0.3182663125948407</v>
      </c>
      <c r="N64" s="11">
        <f aca="true" t="shared" si="22" ref="N64:N95">IF(OR(L64=0,L64=""),M64,(M64-L64)/L64)</f>
        <v>0.056687500000000085</v>
      </c>
    </row>
    <row r="65" spans="1:14" ht="12">
      <c r="A65" s="3" t="s">
        <v>0</v>
      </c>
      <c r="B65" s="3" t="s">
        <v>0</v>
      </c>
      <c r="C65" s="3" t="s">
        <v>166</v>
      </c>
      <c r="D65" s="6" t="s">
        <v>0</v>
      </c>
      <c r="E65" s="5" t="s">
        <v>0</v>
      </c>
      <c r="F65" s="4" t="s">
        <v>0</v>
      </c>
      <c r="G65" s="4">
        <f>'Actual Usage'!P64</f>
        <v>0</v>
      </c>
      <c r="H65" s="4">
        <f t="shared" si="18"/>
        <v>0</v>
      </c>
      <c r="J65" s="5">
        <f>'Actual Usage'!Q64</f>
        <v>0</v>
      </c>
      <c r="K65" s="5">
        <f t="shared" si="19"/>
        <v>0</v>
      </c>
      <c r="L65" s="11">
        <f t="shared" si="20"/>
      </c>
      <c r="M65" s="11">
        <f t="shared" si="21"/>
      </c>
      <c r="N65" s="11">
        <f t="shared" si="22"/>
      </c>
    </row>
    <row r="66" spans="1:14" ht="12">
      <c r="A66" s="3" t="s">
        <v>0</v>
      </c>
      <c r="B66" s="3" t="s">
        <v>0</v>
      </c>
      <c r="C66" s="3" t="s">
        <v>167</v>
      </c>
      <c r="D66" s="6" t="s">
        <v>0</v>
      </c>
      <c r="E66" s="5" t="s">
        <v>0</v>
      </c>
      <c r="F66" s="4" t="s">
        <v>0</v>
      </c>
      <c r="G66" s="4">
        <f>'Actual Usage'!P65</f>
        <v>1.690699999999994</v>
      </c>
      <c r="H66" s="4">
        <f t="shared" si="18"/>
        <v>1.690699999999994</v>
      </c>
      <c r="J66" s="5">
        <f>'Actual Usage'!Q65</f>
        <v>1.2489999999999957</v>
      </c>
      <c r="K66" s="5">
        <f t="shared" si="19"/>
        <v>1.2489999999999957</v>
      </c>
      <c r="L66" s="11">
        <f t="shared" si="20"/>
      </c>
      <c r="M66" s="11">
        <f t="shared" si="21"/>
      </c>
      <c r="N66" s="11">
        <f t="shared" si="22"/>
      </c>
    </row>
    <row r="67" spans="1:14" ht="12">
      <c r="A67" s="3" t="s">
        <v>0</v>
      </c>
      <c r="B67" s="3" t="s">
        <v>0</v>
      </c>
      <c r="C67" s="3" t="s">
        <v>168</v>
      </c>
      <c r="D67" s="6">
        <f>'Sales Data'!E119</f>
        <v>228</v>
      </c>
      <c r="E67" s="5">
        <f>'Sales Data'!F119</f>
        <v>738</v>
      </c>
      <c r="F67" s="4">
        <f>'Expected Usage'!F119</f>
        <v>331.6</v>
      </c>
      <c r="G67" s="4">
        <f>'Actual Usage'!P66</f>
        <v>333.0679</v>
      </c>
      <c r="H67" s="4">
        <f t="shared" si="18"/>
        <v>1.467899999999986</v>
      </c>
      <c r="I67" s="5">
        <f>'Expected Usage'!G119</f>
        <v>262.32625539717276</v>
      </c>
      <c r="J67" s="5">
        <f>'Actual Usage'!Q66</f>
        <v>263.4875</v>
      </c>
      <c r="K67" s="5">
        <f t="shared" si="19"/>
        <v>1.161244602827253</v>
      </c>
      <c r="L67" s="11">
        <f t="shared" si="20"/>
        <v>0.35545563061947527</v>
      </c>
      <c r="M67" s="11">
        <f t="shared" si="21"/>
        <v>0.3570291327913279</v>
      </c>
      <c r="N67" s="11">
        <f t="shared" si="22"/>
        <v>0.004426718938480183</v>
      </c>
    </row>
    <row r="68" spans="1:14" ht="12">
      <c r="A68" s="3" t="s">
        <v>0</v>
      </c>
      <c r="B68" s="3" t="s">
        <v>0</v>
      </c>
      <c r="C68" s="3" t="s">
        <v>171</v>
      </c>
      <c r="D68" s="6">
        <f>'Sales Data'!E122</f>
        <v>413</v>
      </c>
      <c r="E68" s="5">
        <f>'Sales Data'!F122</f>
        <v>1533</v>
      </c>
      <c r="F68" s="4">
        <f>'Expected Usage'!F122</f>
        <v>600.4</v>
      </c>
      <c r="G68" s="4">
        <f>'Actual Usage'!P67</f>
        <v>601.8892000000001</v>
      </c>
      <c r="H68" s="4">
        <f t="shared" si="18"/>
        <v>1.4892000000000962</v>
      </c>
      <c r="I68" s="5">
        <f>'Expected Usage'!G122</f>
        <v>355.11918140415213</v>
      </c>
      <c r="J68" s="5">
        <f>'Actual Usage'!Q67</f>
        <v>356</v>
      </c>
      <c r="K68" s="5">
        <f t="shared" si="19"/>
        <v>0.8808185958478703</v>
      </c>
      <c r="L68" s="11">
        <f t="shared" si="20"/>
        <v>0.2316498247907059</v>
      </c>
      <c r="M68" s="11">
        <f t="shared" si="21"/>
        <v>0.23222439660795824</v>
      </c>
      <c r="N68" s="11">
        <f t="shared" si="22"/>
        <v>0.0024803464357094464</v>
      </c>
    </row>
    <row r="69" spans="1:14" ht="12">
      <c r="A69" s="3" t="s">
        <v>0</v>
      </c>
      <c r="B69" s="3" t="s">
        <v>0</v>
      </c>
      <c r="C69" s="3" t="s">
        <v>174</v>
      </c>
      <c r="D69" s="6">
        <f>'Sales Data'!E125</f>
        <v>162</v>
      </c>
      <c r="E69" s="5">
        <f>'Sales Data'!F125</f>
        <v>564</v>
      </c>
      <c r="F69" s="4">
        <f>'Expected Usage'!F125</f>
        <v>234.8</v>
      </c>
      <c r="G69" s="4">
        <f>'Actual Usage'!P68</f>
        <v>245.15149999999994</v>
      </c>
      <c r="H69" s="4">
        <f t="shared" si="18"/>
        <v>10.35149999999993</v>
      </c>
      <c r="I69" s="5">
        <f>'Expected Usage'!G125</f>
        <v>163.7364405275921</v>
      </c>
      <c r="J69" s="5">
        <f>'Actual Usage'!Q68</f>
        <v>170.95499999999996</v>
      </c>
      <c r="K69" s="5">
        <f t="shared" si="19"/>
        <v>7.218559472407861</v>
      </c>
      <c r="L69" s="11">
        <f t="shared" si="20"/>
        <v>0.2903128378148796</v>
      </c>
      <c r="M69" s="11">
        <f t="shared" si="21"/>
        <v>0.3031117021276595</v>
      </c>
      <c r="N69" s="11">
        <f t="shared" si="22"/>
        <v>0.04408645655877327</v>
      </c>
    </row>
    <row r="70" spans="1:14" ht="12">
      <c r="A70" s="3" t="s">
        <v>0</v>
      </c>
      <c r="B70" s="3" t="s">
        <v>0</v>
      </c>
      <c r="C70" s="3" t="s">
        <v>177</v>
      </c>
      <c r="D70" s="6">
        <f>'Sales Data'!E128</f>
        <v>23</v>
      </c>
      <c r="E70" s="5">
        <f>'Sales Data'!F128</f>
        <v>74</v>
      </c>
      <c r="F70" s="4">
        <f>'Expected Usage'!F128</f>
        <v>33.6</v>
      </c>
      <c r="G70" s="4">
        <f>'Actual Usage'!P69</f>
        <v>33.814</v>
      </c>
      <c r="H70" s="4">
        <f t="shared" si="18"/>
        <v>0.21399999999999864</v>
      </c>
      <c r="I70" s="5">
        <f>'Expected Usage'!G128</f>
        <v>11.635890459572959</v>
      </c>
      <c r="J70" s="5">
        <f>'Actual Usage'!Q69</f>
        <v>11.71</v>
      </c>
      <c r="K70" s="5">
        <f t="shared" si="19"/>
        <v>0.07410954042704176</v>
      </c>
      <c r="L70" s="11">
        <f t="shared" si="20"/>
        <v>0.15724176296720216</v>
      </c>
      <c r="M70" s="11">
        <f t="shared" si="21"/>
        <v>0.15824324324324326</v>
      </c>
      <c r="N70" s="11">
        <f t="shared" si="22"/>
        <v>0.006369047619047598</v>
      </c>
    </row>
    <row r="71" spans="1:14" ht="12">
      <c r="A71" s="3" t="s">
        <v>0</v>
      </c>
      <c r="B71" s="3" t="s">
        <v>0</v>
      </c>
      <c r="C71" s="3" t="s">
        <v>181</v>
      </c>
      <c r="D71" s="6">
        <f>'Sales Data'!E131</f>
        <v>7</v>
      </c>
      <c r="E71" s="5">
        <f>'Sales Data'!F131</f>
        <v>25</v>
      </c>
      <c r="F71" s="4">
        <f>'Expected Usage'!F131</f>
        <v>10</v>
      </c>
      <c r="G71" s="4">
        <f>'Actual Usage'!P70</f>
        <v>10.144199999999964</v>
      </c>
      <c r="H71" s="4">
        <f t="shared" si="18"/>
        <v>0.14419999999996413</v>
      </c>
      <c r="I71" s="5">
        <f>'Expected Usage'!G131</f>
        <v>6.5801147453717395</v>
      </c>
      <c r="J71" s="5">
        <f>'Actual Usage'!Q70</f>
        <v>6.674999999999976</v>
      </c>
      <c r="K71" s="5">
        <f t="shared" si="19"/>
        <v>0.09488525462823638</v>
      </c>
      <c r="L71" s="11">
        <f t="shared" si="20"/>
        <v>0.2632045898148696</v>
      </c>
      <c r="M71" s="11">
        <f t="shared" si="21"/>
        <v>0.266999999999999</v>
      </c>
      <c r="N71" s="11">
        <f t="shared" si="22"/>
        <v>0.014419999999996167</v>
      </c>
    </row>
    <row r="72" spans="1:14" ht="12">
      <c r="A72" s="3" t="s">
        <v>0</v>
      </c>
      <c r="B72" s="3" t="s">
        <v>0</v>
      </c>
      <c r="C72" s="3" t="s">
        <v>184</v>
      </c>
      <c r="D72" s="6">
        <f>'Sales Data'!E134</f>
        <v>34</v>
      </c>
      <c r="E72" s="5">
        <f>'Sales Data'!F134</f>
        <v>109</v>
      </c>
      <c r="F72" s="4">
        <f>'Expected Usage'!F134</f>
        <v>49.6</v>
      </c>
      <c r="G72" s="4">
        <f>'Actual Usage'!P71</f>
        <v>49.030299999999976</v>
      </c>
      <c r="H72" s="4">
        <f t="shared" si="18"/>
        <v>-0.5697000000000259</v>
      </c>
      <c r="I72" s="5">
        <f>'Expected Usage'!G134</f>
        <v>31.654580942804756</v>
      </c>
      <c r="J72" s="5">
        <f>'Actual Usage'!Q71</f>
        <v>31.290999999999983</v>
      </c>
      <c r="K72" s="5">
        <f t="shared" si="19"/>
        <v>-0.3635809428047736</v>
      </c>
      <c r="L72" s="11">
        <f t="shared" si="20"/>
        <v>0.290408999475273</v>
      </c>
      <c r="M72" s="11">
        <f t="shared" si="21"/>
        <v>0.2870733944954127</v>
      </c>
      <c r="N72" s="11">
        <f t="shared" si="22"/>
        <v>-0.011485887096774726</v>
      </c>
    </row>
    <row r="73" spans="1:14" ht="12">
      <c r="A73" s="3" t="s">
        <v>0</v>
      </c>
      <c r="B73" s="3" t="s">
        <v>0</v>
      </c>
      <c r="C73" s="3" t="s">
        <v>187</v>
      </c>
      <c r="D73" s="6">
        <f>'Sales Data'!E137</f>
        <v>210</v>
      </c>
      <c r="E73" s="5">
        <f>'Sales Data'!F137</f>
        <v>702.5</v>
      </c>
      <c r="F73" s="4">
        <f>'Expected Usage'!F137</f>
        <v>305.20000000000005</v>
      </c>
      <c r="G73" s="4">
        <f>'Actual Usage'!P72</f>
        <v>314.4702</v>
      </c>
      <c r="H73" s="4">
        <f t="shared" si="18"/>
        <v>9.270199999999932</v>
      </c>
      <c r="I73" s="5">
        <f>'Expected Usage'!G137</f>
        <v>231.6934997338381</v>
      </c>
      <c r="J73" s="5">
        <f>'Actual Usage'!Q72</f>
        <v>238.731</v>
      </c>
      <c r="K73" s="5">
        <f t="shared" si="19"/>
        <v>7.037500266161885</v>
      </c>
      <c r="L73" s="11">
        <f t="shared" si="20"/>
        <v>0.3298128110090222</v>
      </c>
      <c r="M73" s="11">
        <f t="shared" si="21"/>
        <v>0.3398306049822064</v>
      </c>
      <c r="N73" s="11">
        <f t="shared" si="22"/>
        <v>0.030374180865006345</v>
      </c>
    </row>
    <row r="74" spans="1:14" ht="12">
      <c r="A74" s="3" t="s">
        <v>0</v>
      </c>
      <c r="B74" s="3" t="s">
        <v>0</v>
      </c>
      <c r="C74" s="3" t="s">
        <v>190</v>
      </c>
      <c r="D74" s="6">
        <f>'Sales Data'!E140</f>
        <v>28</v>
      </c>
      <c r="E74" s="5">
        <f>'Sales Data'!F140</f>
        <v>105</v>
      </c>
      <c r="F74" s="4">
        <f>'Expected Usage'!F140</f>
        <v>40.8</v>
      </c>
      <c r="G74" s="4">
        <f>'Actual Usage'!P73</f>
        <v>40.57679999999998</v>
      </c>
      <c r="H74" s="4">
        <f t="shared" si="18"/>
        <v>-0.22320000000001983</v>
      </c>
      <c r="I74" s="5">
        <f>'Expected Usage'!G140</f>
        <v>13.513929141775595</v>
      </c>
      <c r="J74" s="5">
        <f>'Actual Usage'!Q73</f>
        <v>13.43999999999999</v>
      </c>
      <c r="K74" s="5">
        <f t="shared" si="19"/>
        <v>-0.07392914177560428</v>
      </c>
      <c r="L74" s="11">
        <f t="shared" si="20"/>
        <v>0.1287040870645295</v>
      </c>
      <c r="M74" s="11">
        <f t="shared" si="21"/>
        <v>0.12799999999999992</v>
      </c>
      <c r="N74" s="11">
        <f t="shared" si="22"/>
        <v>-0.005470588235294766</v>
      </c>
    </row>
    <row r="75" spans="1:14" ht="12">
      <c r="A75" s="3" t="s">
        <v>0</v>
      </c>
      <c r="B75" s="3" t="s">
        <v>0</v>
      </c>
      <c r="C75" s="3" t="s">
        <v>193</v>
      </c>
      <c r="D75" s="6" t="s">
        <v>0</v>
      </c>
      <c r="E75" s="5" t="s">
        <v>0</v>
      </c>
      <c r="F75" s="4" t="s">
        <v>0</v>
      </c>
      <c r="G75" s="4">
        <f>'Actual Usage'!P74</f>
        <v>0</v>
      </c>
      <c r="H75" s="4">
        <f t="shared" si="18"/>
        <v>0</v>
      </c>
      <c r="J75" s="5">
        <f>'Actual Usage'!Q74</f>
        <v>0</v>
      </c>
      <c r="K75" s="5">
        <f t="shared" si="19"/>
        <v>0</v>
      </c>
      <c r="L75" s="11">
        <f t="shared" si="20"/>
      </c>
      <c r="M75" s="11">
        <f t="shared" si="21"/>
      </c>
      <c r="N75" s="11">
        <f t="shared" si="22"/>
      </c>
    </row>
    <row r="76" spans="1:14" ht="12">
      <c r="A76" s="3" t="s">
        <v>0</v>
      </c>
      <c r="B76" s="3" t="s">
        <v>0</v>
      </c>
      <c r="C76" s="3" t="s">
        <v>194</v>
      </c>
      <c r="D76" s="6">
        <f>'Sales Data'!E143</f>
        <v>26</v>
      </c>
      <c r="E76" s="5">
        <f>'Sales Data'!F143</f>
        <v>112</v>
      </c>
      <c r="F76" s="4">
        <f>'Expected Usage'!F143</f>
        <v>37.6</v>
      </c>
      <c r="G76" s="4">
        <f>'Actual Usage'!P75</f>
        <v>37.19540000000002</v>
      </c>
      <c r="H76" s="4">
        <f t="shared" si="18"/>
        <v>-0.40459999999998075</v>
      </c>
      <c r="I76" s="5">
        <f>'Expected Usage'!G143</f>
        <v>16.312533270243094</v>
      </c>
      <c r="J76" s="5">
        <f>'Actual Usage'!Q75</f>
        <v>16.137000000000008</v>
      </c>
      <c r="K76" s="5">
        <f t="shared" si="19"/>
        <v>-0.1755332702430863</v>
      </c>
      <c r="L76" s="11">
        <f t="shared" si="20"/>
        <v>0.14564761848431335</v>
      </c>
      <c r="M76" s="11">
        <f t="shared" si="21"/>
        <v>0.14408035714285722</v>
      </c>
      <c r="N76" s="11">
        <f t="shared" si="22"/>
        <v>-0.010760638297871833</v>
      </c>
    </row>
    <row r="77" spans="1:14" ht="12">
      <c r="A77" s="3" t="s">
        <v>0</v>
      </c>
      <c r="B77" s="3" t="s">
        <v>0</v>
      </c>
      <c r="C77" s="3" t="s">
        <v>197</v>
      </c>
      <c r="D77" s="6">
        <f>'Sales Data'!E145</f>
        <v>1</v>
      </c>
      <c r="E77" s="5">
        <f>'Sales Data'!F145</f>
        <v>3.5</v>
      </c>
      <c r="F77" s="4">
        <f>'Expected Usage'!F145</f>
        <v>1.6</v>
      </c>
      <c r="G77" s="4">
        <f>'Actual Usage'!P76</f>
        <v>1.6907000000000014</v>
      </c>
      <c r="H77" s="4">
        <f t="shared" si="18"/>
        <v>0.09070000000000134</v>
      </c>
      <c r="I77" s="5">
        <f>'Expected Usage'!G145</f>
        <v>0.6624475069497842</v>
      </c>
      <c r="J77" s="5">
        <f>'Actual Usage'!Q76</f>
        <v>0.7000000000000006</v>
      </c>
      <c r="K77" s="5">
        <f t="shared" si="19"/>
        <v>0.03755249305021646</v>
      </c>
      <c r="L77" s="11">
        <f t="shared" si="20"/>
        <v>0.1892707162713669</v>
      </c>
      <c r="M77" s="11">
        <f t="shared" si="21"/>
        <v>0.20000000000000018</v>
      </c>
      <c r="N77" s="11">
        <f t="shared" si="22"/>
        <v>0.05668750000000084</v>
      </c>
    </row>
    <row r="78" spans="1:14" ht="12">
      <c r="A78" s="3" t="s">
        <v>0</v>
      </c>
      <c r="B78" s="3" t="s">
        <v>0</v>
      </c>
      <c r="C78" s="3" t="s">
        <v>199</v>
      </c>
      <c r="D78" s="6">
        <f>'Sales Data'!E148</f>
        <v>6</v>
      </c>
      <c r="E78" s="5">
        <f>'Sales Data'!F148</f>
        <v>22</v>
      </c>
      <c r="F78" s="4">
        <f>'Expected Usage'!F148</f>
        <v>8.8</v>
      </c>
      <c r="G78" s="4">
        <f>'Actual Usage'!P77</f>
        <v>8.876175000000002</v>
      </c>
      <c r="H78" s="4">
        <f t="shared" si="18"/>
        <v>0.07617500000000099</v>
      </c>
      <c r="I78" s="5">
        <f>'Expected Usage'!G148</f>
        <v>4.163955757970072</v>
      </c>
      <c r="J78" s="5">
        <f>'Actual Usage'!Q77</f>
        <v>4.200000000000001</v>
      </c>
      <c r="K78" s="5">
        <f t="shared" si="19"/>
        <v>0.03604424202992895</v>
      </c>
      <c r="L78" s="11">
        <f t="shared" si="20"/>
        <v>0.1892707162713669</v>
      </c>
      <c r="M78" s="11">
        <f t="shared" si="21"/>
        <v>0.19090909090909094</v>
      </c>
      <c r="N78" s="11">
        <f t="shared" si="22"/>
        <v>0.008656250000000098</v>
      </c>
    </row>
    <row r="79" spans="1:14" ht="12">
      <c r="A79" s="3" t="s">
        <v>0</v>
      </c>
      <c r="B79" s="3" t="s">
        <v>0</v>
      </c>
      <c r="C79" s="3" t="s">
        <v>202</v>
      </c>
      <c r="D79" s="6">
        <f>'Sales Data'!E150</f>
        <v>1</v>
      </c>
      <c r="E79" s="5">
        <f>'Sales Data'!F150</f>
        <v>3.5</v>
      </c>
      <c r="F79" s="4">
        <f>'Expected Usage'!F150</f>
        <v>1.6</v>
      </c>
      <c r="G79" s="4">
        <f>'Actual Usage'!P78</f>
        <v>1.690699999999994</v>
      </c>
      <c r="H79" s="4">
        <f t="shared" si="18"/>
        <v>0.09069999999999401</v>
      </c>
      <c r="I79" s="5">
        <f>'Expected Usage'!G150</f>
        <v>0.709765186017626</v>
      </c>
      <c r="J79" s="5">
        <f>'Actual Usage'!Q78</f>
        <v>0.7499999999999973</v>
      </c>
      <c r="K79" s="5">
        <f t="shared" si="19"/>
        <v>0.04023481398237139</v>
      </c>
      <c r="L79" s="11">
        <f t="shared" si="20"/>
        <v>0.20279005314789314</v>
      </c>
      <c r="M79" s="11">
        <f t="shared" si="21"/>
        <v>0.21428571428571352</v>
      </c>
      <c r="N79" s="11">
        <f t="shared" si="22"/>
        <v>0.05668749999999602</v>
      </c>
    </row>
    <row r="80" spans="1:14" ht="12">
      <c r="A80" s="3" t="s">
        <v>0</v>
      </c>
      <c r="B80" s="3" t="s">
        <v>0</v>
      </c>
      <c r="C80" s="3" t="s">
        <v>204</v>
      </c>
      <c r="D80" s="6">
        <f>'Sales Data'!E152</f>
        <v>1</v>
      </c>
      <c r="E80" s="5">
        <f>'Sales Data'!F152</f>
        <v>3</v>
      </c>
      <c r="F80" s="4">
        <f>'Expected Usage'!F152</f>
        <v>1.6</v>
      </c>
      <c r="G80" s="4">
        <f>'Actual Usage'!P79</f>
        <v>1.690700000000024</v>
      </c>
      <c r="H80" s="4">
        <f t="shared" si="18"/>
        <v>0.09070000000002398</v>
      </c>
      <c r="I80" s="5">
        <f>'Expected Usage'!G152</f>
        <v>0.9004554326610281</v>
      </c>
      <c r="J80" s="5">
        <f>'Actual Usage'!Q79</f>
        <v>0.9515000000000136</v>
      </c>
      <c r="K80" s="5">
        <f t="shared" si="19"/>
        <v>0.051044567338985436</v>
      </c>
      <c r="L80" s="11">
        <f t="shared" si="20"/>
        <v>0.3001518108870094</v>
      </c>
      <c r="M80" s="11">
        <f t="shared" si="21"/>
        <v>0.3171666666666712</v>
      </c>
      <c r="N80" s="11">
        <f t="shared" si="22"/>
        <v>0.05668750000001495</v>
      </c>
    </row>
    <row r="81" spans="1:14" ht="12">
      <c r="A81" s="3" t="s">
        <v>0</v>
      </c>
      <c r="B81" s="3" t="s">
        <v>0</v>
      </c>
      <c r="C81" s="3" t="s">
        <v>206</v>
      </c>
      <c r="D81" s="6" t="s">
        <v>0</v>
      </c>
      <c r="E81" s="5" t="s">
        <v>0</v>
      </c>
      <c r="F81" s="4" t="s">
        <v>0</v>
      </c>
      <c r="G81" s="4">
        <f>'Actual Usage'!P80</f>
        <v>0</v>
      </c>
      <c r="H81" s="4">
        <f t="shared" si="18"/>
        <v>0</v>
      </c>
      <c r="J81" s="5">
        <f>'Actual Usage'!Q80</f>
        <v>0</v>
      </c>
      <c r="K81" s="5">
        <f t="shared" si="19"/>
        <v>0</v>
      </c>
      <c r="L81" s="11">
        <f t="shared" si="20"/>
      </c>
      <c r="M81" s="11">
        <f t="shared" si="21"/>
      </c>
      <c r="N81" s="11">
        <f t="shared" si="22"/>
      </c>
    </row>
    <row r="82" spans="1:14" ht="12">
      <c r="A82" s="3" t="s">
        <v>0</v>
      </c>
      <c r="B82" s="3" t="s">
        <v>0</v>
      </c>
      <c r="C82" s="3" t="s">
        <v>207</v>
      </c>
      <c r="D82" s="6">
        <f>'Sales Data'!E155</f>
        <v>11</v>
      </c>
      <c r="E82" s="5">
        <f>'Sales Data'!F155</f>
        <v>36</v>
      </c>
      <c r="F82" s="4">
        <f>'Expected Usage'!F155</f>
        <v>16</v>
      </c>
      <c r="G82" s="4">
        <f>'Actual Usage'!P81</f>
        <v>16.907</v>
      </c>
      <c r="H82" s="4">
        <f t="shared" si="18"/>
        <v>0.907</v>
      </c>
      <c r="I82" s="5">
        <f>'Expected Usage'!G155</f>
        <v>9.203288578695215</v>
      </c>
      <c r="J82" s="5">
        <f>'Actual Usage'!Q81</f>
        <v>9.725</v>
      </c>
      <c r="K82" s="5">
        <f t="shared" si="19"/>
        <v>0.5217114213047847</v>
      </c>
      <c r="L82" s="11">
        <f t="shared" si="20"/>
        <v>0.25564690496375597</v>
      </c>
      <c r="M82" s="11">
        <f t="shared" si="21"/>
        <v>0.2701388888888889</v>
      </c>
      <c r="N82" s="11">
        <f t="shared" si="22"/>
        <v>0.05668749999999994</v>
      </c>
    </row>
    <row r="83" spans="1:14" ht="12">
      <c r="A83" s="3" t="s">
        <v>0</v>
      </c>
      <c r="B83" s="3" t="s">
        <v>0</v>
      </c>
      <c r="C83" s="3" t="s">
        <v>210</v>
      </c>
      <c r="D83" s="6">
        <f>'Sales Data'!E158</f>
        <v>2</v>
      </c>
      <c r="E83" s="5">
        <f>'Sales Data'!F158</f>
        <v>10</v>
      </c>
      <c r="F83" s="4">
        <f>'Expected Usage'!F158</f>
        <v>2.8</v>
      </c>
      <c r="G83" s="4">
        <f>'Actual Usage'!P82</f>
        <v>3.3814</v>
      </c>
      <c r="H83" s="4">
        <f t="shared" si="18"/>
        <v>0.5814000000000004</v>
      </c>
      <c r="I83" s="5">
        <f>'Expected Usage'!G158</f>
        <v>1.6105755012716627</v>
      </c>
      <c r="J83" s="5">
        <f>'Actual Usage'!Q82</f>
        <v>1.945</v>
      </c>
      <c r="K83" s="5">
        <f t="shared" si="19"/>
        <v>0.33442449872833735</v>
      </c>
      <c r="L83" s="11">
        <f t="shared" si="20"/>
        <v>0.16105755012716627</v>
      </c>
      <c r="M83" s="11">
        <f t="shared" si="21"/>
        <v>0.1945</v>
      </c>
      <c r="N83" s="11">
        <f t="shared" si="22"/>
        <v>0.20764285714285713</v>
      </c>
    </row>
    <row r="84" spans="1:14" ht="12">
      <c r="A84" s="3" t="s">
        <v>0</v>
      </c>
      <c r="B84" s="3" t="s">
        <v>0</v>
      </c>
      <c r="C84" s="3" t="s">
        <v>213</v>
      </c>
      <c r="D84" s="6" t="s">
        <v>0</v>
      </c>
      <c r="E84" s="5" t="s">
        <v>0</v>
      </c>
      <c r="F84" s="4" t="s">
        <v>0</v>
      </c>
      <c r="G84" s="4">
        <f>'Actual Usage'!P83</f>
        <v>0</v>
      </c>
      <c r="H84" s="4">
        <f t="shared" si="18"/>
        <v>0</v>
      </c>
      <c r="J84" s="5">
        <f>'Actual Usage'!Q83</f>
        <v>0</v>
      </c>
      <c r="K84" s="5">
        <f t="shared" si="19"/>
        <v>0</v>
      </c>
      <c r="L84" s="11">
        <f t="shared" si="20"/>
      </c>
      <c r="M84" s="11">
        <f t="shared" si="21"/>
      </c>
      <c r="N84" s="11">
        <f t="shared" si="22"/>
      </c>
    </row>
    <row r="85" spans="1:14" ht="12">
      <c r="A85" s="3" t="s">
        <v>0</v>
      </c>
      <c r="B85" s="3" t="s">
        <v>0</v>
      </c>
      <c r="C85" s="3" t="s">
        <v>214</v>
      </c>
      <c r="D85" s="6">
        <f>'Sales Data'!E161</f>
        <v>14</v>
      </c>
      <c r="E85" s="5">
        <f>'Sales Data'!F161</f>
        <v>49</v>
      </c>
      <c r="F85" s="4">
        <f>'Expected Usage'!F161</f>
        <v>20.4</v>
      </c>
      <c r="G85" s="4">
        <f>'Actual Usage'!P84</f>
        <v>20.28839999999999</v>
      </c>
      <c r="H85" s="4">
        <f t="shared" si="18"/>
        <v>-0.11160000000000991</v>
      </c>
      <c r="I85" s="5">
        <f>'Expected Usage'!G161</f>
        <v>14.430945762110369</v>
      </c>
      <c r="J85" s="5">
        <f>'Actual Usage'!Q84</f>
        <v>14.351999999999993</v>
      </c>
      <c r="K85" s="5">
        <f t="shared" si="19"/>
        <v>-0.07894576211037574</v>
      </c>
      <c r="L85" s="11">
        <f t="shared" si="20"/>
        <v>0.2945090971859259</v>
      </c>
      <c r="M85" s="11">
        <f t="shared" si="21"/>
        <v>0.29289795918367334</v>
      </c>
      <c r="N85" s="11">
        <f t="shared" si="22"/>
        <v>-0.005470588235294544</v>
      </c>
    </row>
    <row r="86" spans="1:14" ht="12">
      <c r="A86" s="3" t="s">
        <v>0</v>
      </c>
      <c r="B86" s="3" t="s">
        <v>0</v>
      </c>
      <c r="C86" s="3" t="s">
        <v>218</v>
      </c>
      <c r="D86" s="6">
        <f>'Sales Data'!E164</f>
        <v>11</v>
      </c>
      <c r="E86" s="5">
        <f>'Sales Data'!F164</f>
        <v>43</v>
      </c>
      <c r="F86" s="4">
        <f>'Expected Usage'!F164</f>
        <v>16</v>
      </c>
      <c r="G86" s="4">
        <f>'Actual Usage'!P85</f>
        <v>15.216299999999976</v>
      </c>
      <c r="H86" s="4">
        <f t="shared" si="18"/>
        <v>-0.7837000000000245</v>
      </c>
      <c r="I86" s="5">
        <f>'Expected Usage'!G164</f>
        <v>6.704915123913171</v>
      </c>
      <c r="J86" s="5">
        <f>'Actual Usage'!Q85</f>
        <v>6.37649999999999</v>
      </c>
      <c r="K86" s="5">
        <f t="shared" si="19"/>
        <v>-0.32841512391318073</v>
      </c>
      <c r="L86" s="11">
        <f t="shared" si="20"/>
        <v>0.15592825869565513</v>
      </c>
      <c r="M86" s="11">
        <f t="shared" si="21"/>
        <v>0.14829069767441838</v>
      </c>
      <c r="N86" s="11">
        <f t="shared" si="22"/>
        <v>-0.04898125000000123</v>
      </c>
    </row>
    <row r="87" spans="1:14" ht="12">
      <c r="A87" s="3" t="s">
        <v>0</v>
      </c>
      <c r="B87" s="3" t="s">
        <v>0</v>
      </c>
      <c r="C87" s="3" t="s">
        <v>221</v>
      </c>
      <c r="D87" s="6">
        <f>'Sales Data'!E167</f>
        <v>22</v>
      </c>
      <c r="E87" s="5">
        <f>'Sales Data'!F167</f>
        <v>83</v>
      </c>
      <c r="F87" s="4">
        <f>'Expected Usage'!F167</f>
        <v>32</v>
      </c>
      <c r="G87" s="4">
        <f>'Actual Usage'!P86</f>
        <v>32.12330000000001</v>
      </c>
      <c r="H87" s="4">
        <f t="shared" si="18"/>
        <v>0.12330000000000751</v>
      </c>
      <c r="I87" s="5">
        <f>'Expected Usage'!G167</f>
        <v>16.722067782575266</v>
      </c>
      <c r="J87" s="5">
        <f>'Actual Usage'!Q86</f>
        <v>16.786500000000004</v>
      </c>
      <c r="K87" s="5">
        <f t="shared" si="19"/>
        <v>0.06443221742473781</v>
      </c>
      <c r="L87" s="11">
        <f t="shared" si="20"/>
        <v>0.20147069617560562</v>
      </c>
      <c r="M87" s="11">
        <f t="shared" si="21"/>
        <v>0.20224698795180726</v>
      </c>
      <c r="N87" s="11">
        <f t="shared" si="22"/>
        <v>0.0038531250000000627</v>
      </c>
    </row>
    <row r="88" spans="1:14" ht="12">
      <c r="A88" s="3" t="s">
        <v>0</v>
      </c>
      <c r="B88" s="3" t="s">
        <v>0</v>
      </c>
      <c r="C88" s="3" t="s">
        <v>224</v>
      </c>
      <c r="D88" s="6">
        <f>'Sales Data'!E170</f>
        <v>46</v>
      </c>
      <c r="E88" s="5">
        <f>'Sales Data'!F170</f>
        <v>161</v>
      </c>
      <c r="F88" s="4">
        <f>'Expected Usage'!F170</f>
        <v>67.2</v>
      </c>
      <c r="G88" s="4">
        <f>'Actual Usage'!P87</f>
        <v>72.7001</v>
      </c>
      <c r="H88" s="4">
        <f t="shared" si="18"/>
        <v>5.500100000000003</v>
      </c>
      <c r="I88" s="5">
        <f>'Expected Usage'!G170</f>
        <v>31.14165730170935</v>
      </c>
      <c r="J88" s="5">
        <f>'Actual Usage'!Q87</f>
        <v>33.69050000000001</v>
      </c>
      <c r="K88" s="5">
        <f t="shared" si="19"/>
        <v>2.548842698290656</v>
      </c>
      <c r="L88" s="11">
        <f t="shared" si="20"/>
        <v>0.19342644286775995</v>
      </c>
      <c r="M88" s="11">
        <f t="shared" si="21"/>
        <v>0.20925776397515533</v>
      </c>
      <c r="N88" s="11">
        <f t="shared" si="22"/>
        <v>0.08184672619047642</v>
      </c>
    </row>
    <row r="89" spans="1:14" ht="12">
      <c r="A89" s="3" t="s">
        <v>0</v>
      </c>
      <c r="B89" s="3" t="s">
        <v>0</v>
      </c>
      <c r="C89" s="3" t="s">
        <v>227</v>
      </c>
      <c r="D89" s="6">
        <f>'Sales Data'!E173</f>
        <v>66</v>
      </c>
      <c r="E89" s="5">
        <f>'Sales Data'!F173</f>
        <v>284</v>
      </c>
      <c r="F89" s="4">
        <f>'Expected Usage'!F173</f>
        <v>96.80000000000001</v>
      </c>
      <c r="G89" s="4">
        <f>'Actual Usage'!P88</f>
        <v>111.58619999999996</v>
      </c>
      <c r="H89" s="4">
        <f t="shared" si="18"/>
        <v>14.786199999999951</v>
      </c>
      <c r="I89" s="5">
        <f>'Expected Usage'!G173</f>
        <v>44.85881587508133</v>
      </c>
      <c r="J89" s="5">
        <f>'Actual Usage'!Q88</f>
        <v>51.710999999999984</v>
      </c>
      <c r="K89" s="5">
        <f t="shared" si="19"/>
        <v>6.852184124918651</v>
      </c>
      <c r="L89" s="11">
        <f t="shared" si="20"/>
        <v>0.15795357702493426</v>
      </c>
      <c r="M89" s="11">
        <f t="shared" si="21"/>
        <v>0.1820809859154929</v>
      </c>
      <c r="N89" s="11">
        <f t="shared" si="22"/>
        <v>0.15274999999999958</v>
      </c>
    </row>
    <row r="90" spans="1:14" ht="12">
      <c r="A90" s="3" t="s">
        <v>0</v>
      </c>
      <c r="B90" s="3" t="s">
        <v>0</v>
      </c>
      <c r="C90" s="3" t="s">
        <v>230</v>
      </c>
      <c r="D90" s="6" t="s">
        <v>0</v>
      </c>
      <c r="E90" s="5" t="s">
        <v>0</v>
      </c>
      <c r="F90" s="4" t="s">
        <v>0</v>
      </c>
      <c r="G90" s="4">
        <f>'Actual Usage'!P89</f>
        <v>0</v>
      </c>
      <c r="H90" s="4">
        <f t="shared" si="18"/>
        <v>0</v>
      </c>
      <c r="J90" s="5">
        <f>'Actual Usage'!Q89</f>
        <v>0</v>
      </c>
      <c r="K90" s="5">
        <f t="shared" si="19"/>
        <v>0</v>
      </c>
      <c r="L90" s="11">
        <f t="shared" si="20"/>
      </c>
      <c r="M90" s="11">
        <f t="shared" si="21"/>
      </c>
      <c r="N90" s="11">
        <f t="shared" si="22"/>
      </c>
    </row>
    <row r="91" spans="1:14" ht="12">
      <c r="A91" s="3" t="s">
        <v>0</v>
      </c>
      <c r="B91" s="3" t="s">
        <v>0</v>
      </c>
      <c r="C91" s="3" t="s">
        <v>231</v>
      </c>
      <c r="D91" s="6" t="s">
        <v>0</v>
      </c>
      <c r="E91" s="5" t="s">
        <v>0</v>
      </c>
      <c r="F91" s="4" t="s">
        <v>0</v>
      </c>
      <c r="G91" s="4">
        <f>'Actual Usage'!P90</f>
        <v>0</v>
      </c>
      <c r="H91" s="4">
        <f t="shared" si="18"/>
        <v>0</v>
      </c>
      <c r="J91" s="5">
        <f>'Actual Usage'!Q90</f>
        <v>0</v>
      </c>
      <c r="K91" s="5">
        <f t="shared" si="19"/>
        <v>0</v>
      </c>
      <c r="L91" s="11">
        <f t="shared" si="20"/>
      </c>
      <c r="M91" s="11">
        <f t="shared" si="21"/>
      </c>
      <c r="N91" s="11">
        <f t="shared" si="22"/>
      </c>
    </row>
    <row r="92" spans="1:14" ht="12">
      <c r="A92" s="3" t="s">
        <v>0</v>
      </c>
      <c r="B92" s="3" t="s">
        <v>0</v>
      </c>
      <c r="C92" s="3" t="s">
        <v>232</v>
      </c>
      <c r="D92" s="6">
        <f>'Sales Data'!E176</f>
        <v>47</v>
      </c>
      <c r="E92" s="5">
        <f>'Sales Data'!F176</f>
        <v>206.25</v>
      </c>
      <c r="F92" s="4">
        <f>'Expected Usage'!F176</f>
        <v>68.4</v>
      </c>
      <c r="G92" s="4">
        <f>'Actual Usage'!P91</f>
        <v>64.24660000000002</v>
      </c>
      <c r="H92" s="4">
        <f t="shared" si="18"/>
        <v>-4.153399999999991</v>
      </c>
      <c r="I92" s="5">
        <f>'Expected Usage'!G176</f>
        <v>23.424380434139703</v>
      </c>
      <c r="J92" s="5">
        <f>'Actual Usage'!Q91</f>
        <v>22.002000000000006</v>
      </c>
      <c r="K92" s="5">
        <f t="shared" si="19"/>
        <v>-1.422380434139697</v>
      </c>
      <c r="L92" s="11">
        <f t="shared" si="20"/>
        <v>0.11357275362007128</v>
      </c>
      <c r="M92" s="11">
        <f t="shared" si="21"/>
        <v>0.10667636363636367</v>
      </c>
      <c r="N92" s="11">
        <f t="shared" si="22"/>
        <v>-0.06072222222222184</v>
      </c>
    </row>
    <row r="93" spans="1:14" ht="12">
      <c r="A93" s="3" t="s">
        <v>0</v>
      </c>
      <c r="B93" s="3" t="s">
        <v>0</v>
      </c>
      <c r="C93" s="3" t="s">
        <v>235</v>
      </c>
      <c r="D93" s="6">
        <f>'Sales Data'!E179</f>
        <v>12</v>
      </c>
      <c r="E93" s="5">
        <f>'Sales Data'!F179</f>
        <v>45.5</v>
      </c>
      <c r="F93" s="4">
        <f>'Expected Usage'!F179</f>
        <v>17.2</v>
      </c>
      <c r="G93" s="4">
        <f>'Actual Usage'!P92</f>
        <v>21.979099999999953</v>
      </c>
      <c r="H93" s="4">
        <f t="shared" si="18"/>
        <v>4.7790999999999535</v>
      </c>
      <c r="I93" s="5">
        <f>'Expected Usage'!G179</f>
        <v>9.512036434612881</v>
      </c>
      <c r="J93" s="5">
        <f>'Actual Usage'!Q92</f>
        <v>12.154999999999973</v>
      </c>
      <c r="K93" s="5">
        <f t="shared" si="19"/>
        <v>2.6429635653870918</v>
      </c>
      <c r="L93" s="11">
        <f t="shared" si="20"/>
        <v>0.20905574581566772</v>
      </c>
      <c r="M93" s="11">
        <f t="shared" si="21"/>
        <v>0.2671428571428565</v>
      </c>
      <c r="N93" s="11">
        <f t="shared" si="22"/>
        <v>0.27785465116278785</v>
      </c>
    </row>
    <row r="94" spans="1:14" ht="12">
      <c r="A94" s="3" t="s">
        <v>0</v>
      </c>
      <c r="B94" s="3" t="s">
        <v>0</v>
      </c>
      <c r="C94" s="3" t="s">
        <v>238</v>
      </c>
      <c r="D94" s="6">
        <f>'Sales Data'!E182</f>
        <v>96</v>
      </c>
      <c r="E94" s="5">
        <f>'Sales Data'!F182</f>
        <v>341</v>
      </c>
      <c r="F94" s="4">
        <f>'Expected Usage'!F182</f>
        <v>138.4</v>
      </c>
      <c r="G94" s="4">
        <f>'Actual Usage'!P93</f>
        <v>150.47230000000005</v>
      </c>
      <c r="H94" s="4">
        <f t="shared" si="18"/>
        <v>12.072300000000041</v>
      </c>
      <c r="I94" s="5">
        <f>'Expected Usage'!G182</f>
        <v>103.34772579404981</v>
      </c>
      <c r="J94" s="5">
        <f>'Actual Usage'!Q93</f>
        <v>112.36250000000003</v>
      </c>
      <c r="K94" s="5">
        <f t="shared" si="19"/>
        <v>9.014774205950218</v>
      </c>
      <c r="L94" s="11">
        <f t="shared" si="20"/>
        <v>0.3030725096599701</v>
      </c>
      <c r="M94" s="11">
        <f t="shared" si="21"/>
        <v>0.329508797653959</v>
      </c>
      <c r="N94" s="11">
        <f t="shared" si="22"/>
        <v>0.08722760115606949</v>
      </c>
    </row>
    <row r="95" spans="1:14" ht="12">
      <c r="A95" s="3" t="s">
        <v>0</v>
      </c>
      <c r="B95" s="3" t="s">
        <v>0</v>
      </c>
      <c r="C95" s="3" t="s">
        <v>241</v>
      </c>
      <c r="D95" s="6" t="s">
        <v>0</v>
      </c>
      <c r="E95" s="5" t="s">
        <v>0</v>
      </c>
      <c r="F95" s="4" t="s">
        <v>0</v>
      </c>
      <c r="G95" s="4">
        <f>'Actual Usage'!P94</f>
        <v>0</v>
      </c>
      <c r="H95" s="4">
        <f t="shared" si="18"/>
        <v>0</v>
      </c>
      <c r="J95" s="5">
        <f>'Actual Usage'!Q94</f>
        <v>0</v>
      </c>
      <c r="K95" s="5">
        <f t="shared" si="19"/>
        <v>0</v>
      </c>
      <c r="L95" s="11">
        <f t="shared" si="20"/>
      </c>
      <c r="M95" s="11">
        <f t="shared" si="21"/>
      </c>
      <c r="N95" s="11">
        <f t="shared" si="22"/>
      </c>
    </row>
    <row r="96" spans="1:14" ht="12">
      <c r="A96" s="3" t="s">
        <v>0</v>
      </c>
      <c r="B96" s="3" t="s">
        <v>0</v>
      </c>
      <c r="C96" s="3" t="s">
        <v>242</v>
      </c>
      <c r="D96" s="6">
        <f>'Sales Data'!E185</f>
        <v>23</v>
      </c>
      <c r="E96" s="5">
        <f>'Sales Data'!F185</f>
        <v>69</v>
      </c>
      <c r="F96" s="4">
        <f>'Expected Usage'!F185</f>
        <v>33.2</v>
      </c>
      <c r="G96" s="4">
        <f>'Actual Usage'!P95</f>
        <v>32.12329999999998</v>
      </c>
      <c r="H96" s="4">
        <f>IF(G96="",0,G96)-IF(F96="",0,F96)</f>
        <v>-1.0767000000000237</v>
      </c>
      <c r="I96" s="5">
        <f>'Expected Usage'!G185</f>
        <v>24.791506476607317</v>
      </c>
      <c r="J96" s="5">
        <f>'Actual Usage'!Q95</f>
        <v>23.987499999999983</v>
      </c>
      <c r="K96" s="5">
        <f aca="true" t="shared" si="23" ref="K96:K127">IF(J96="",0,J96)-IF(I96="",0,I96)</f>
        <v>-0.8040064766073343</v>
      </c>
      <c r="L96" s="11">
        <f aca="true" t="shared" si="24" ref="L96:L103">IF(OR(E96=0,E96=""),"",I96/E96)</f>
        <v>0.3592971953131495</v>
      </c>
      <c r="M96" s="11">
        <f aca="true" t="shared" si="25" ref="M96:M103">IF(OR(E96=0,E96=""),"",J96/E96)</f>
        <v>0.34764492753623166</v>
      </c>
      <c r="N96" s="11">
        <f>IF(OR(L96=0,L96=""),M96,(M96-L96)/L96)</f>
        <v>-0.03243072289156666</v>
      </c>
    </row>
    <row r="97" spans="1:14" ht="12">
      <c r="A97" s="3" t="s">
        <v>0</v>
      </c>
      <c r="B97" s="3" t="s">
        <v>0</v>
      </c>
      <c r="C97" s="3" t="s">
        <v>245</v>
      </c>
      <c r="D97" s="6">
        <f>'Sales Data'!E188</f>
        <v>51</v>
      </c>
      <c r="E97" s="5">
        <f>'Sales Data'!F188</f>
        <v>176</v>
      </c>
      <c r="F97" s="4">
        <f>'Expected Usage'!F188</f>
        <v>73.6</v>
      </c>
      <c r="G97" s="4">
        <f>'Actual Usage'!P96</f>
        <v>81.15360000000001</v>
      </c>
      <c r="H97" s="4">
        <f>IF(G97="",0,G97)-IF(F97="",0,F97)</f>
        <v>7.553600000000017</v>
      </c>
      <c r="I97" s="5">
        <f>'Expected Usage'!G188</f>
        <v>43.532264742414384</v>
      </c>
      <c r="J97" s="5">
        <f>'Actual Usage'!Q96</f>
        <v>48.00000000000001</v>
      </c>
      <c r="K97" s="5">
        <f t="shared" si="23"/>
        <v>4.467735257585623</v>
      </c>
      <c r="L97" s="11">
        <f t="shared" si="24"/>
        <v>0.24734241330917264</v>
      </c>
      <c r="M97" s="11">
        <f t="shared" si="25"/>
        <v>0.27272727272727276</v>
      </c>
      <c r="N97" s="11">
        <f>IF(OR(L97=0,L97=""),M97,(M97-L97)/L97)</f>
        <v>0.10263043478260882</v>
      </c>
    </row>
    <row r="98" spans="1:14" ht="12">
      <c r="A98" s="3" t="s">
        <v>0</v>
      </c>
      <c r="B98" s="3" t="s">
        <v>0</v>
      </c>
      <c r="C98" s="3" t="s">
        <v>248</v>
      </c>
      <c r="D98" s="6">
        <f>'Sales Data'!E191</f>
        <v>11</v>
      </c>
      <c r="E98" s="5">
        <f>'Sales Data'!F191</f>
        <v>55</v>
      </c>
      <c r="F98" s="4">
        <f>'Expected Usage'!F191</f>
        <v>16</v>
      </c>
      <c r="G98" s="4">
        <f>'Actual Usage'!P97</f>
        <v>16.907</v>
      </c>
      <c r="H98" s="4">
        <f>IF(G98="",0,G98)-IF(F98="",0,F98)</f>
        <v>0.907</v>
      </c>
      <c r="I98" s="5">
        <f>'Expected Usage'!G191</f>
        <v>11.947713964630033</v>
      </c>
      <c r="J98" s="5">
        <f>'Actual Usage'!Q97</f>
        <v>12.625</v>
      </c>
      <c r="K98" s="5">
        <f t="shared" si="23"/>
        <v>0.677286035369967</v>
      </c>
      <c r="L98" s="11">
        <f t="shared" si="24"/>
        <v>0.21723116299327333</v>
      </c>
      <c r="M98" s="11">
        <f t="shared" si="25"/>
        <v>0.22954545454545455</v>
      </c>
      <c r="N98" s="11">
        <f>IF(OR(L98=0,L98=""),M98,(M98-L98)/L98)</f>
        <v>0.05668750000000019</v>
      </c>
    </row>
    <row r="99" spans="1:14" ht="12">
      <c r="A99" s="3" t="s">
        <v>0</v>
      </c>
      <c r="B99" s="3" t="s">
        <v>0</v>
      </c>
      <c r="C99" s="3" t="s">
        <v>251</v>
      </c>
      <c r="D99" s="6">
        <f>'Sales Data'!E194</f>
        <v>22</v>
      </c>
      <c r="E99" s="5">
        <f>'Sales Data'!F194</f>
        <v>101</v>
      </c>
      <c r="F99" s="4">
        <f>'Expected Usage'!F194</f>
        <v>32</v>
      </c>
      <c r="G99" s="4">
        <f>'Actual Usage'!P98</f>
        <v>33.814</v>
      </c>
      <c r="H99" s="4">
        <f>IF(G99="",0,G99)-IF(F99="",0,F99)</f>
        <v>1.814</v>
      </c>
      <c r="I99" s="5">
        <f>'Expected Usage'!G194</f>
        <v>23.895427929260066</v>
      </c>
      <c r="J99" s="5">
        <f>'Actual Usage'!Q98</f>
        <v>25.25</v>
      </c>
      <c r="K99" s="5">
        <f t="shared" si="23"/>
        <v>1.354572070739934</v>
      </c>
      <c r="L99" s="11">
        <f t="shared" si="24"/>
        <v>0.23658839533920858</v>
      </c>
      <c r="M99" s="11">
        <f t="shared" si="25"/>
        <v>0.25</v>
      </c>
      <c r="N99" s="11">
        <f>IF(OR(L99=0,L99=""),M99,(M99-L99)/L99)</f>
        <v>0.05668750000000012</v>
      </c>
    </row>
    <row r="100" spans="1:14" ht="12">
      <c r="A100" s="3" t="s">
        <v>0</v>
      </c>
      <c r="B100" s="3" t="s">
        <v>0</v>
      </c>
      <c r="C100" s="3" t="s">
        <v>254</v>
      </c>
      <c r="D100" s="6">
        <f>'Sales Data'!E197</f>
        <v>95</v>
      </c>
      <c r="E100" s="5">
        <f>'Sales Data'!F197</f>
        <v>319</v>
      </c>
      <c r="F100" s="4">
        <f>'Expected Usage'!F197</f>
        <v>138.8</v>
      </c>
      <c r="G100" s="4">
        <f>'Actual Usage'!P99</f>
        <v>145.4002</v>
      </c>
      <c r="H100" s="4">
        <f>IF(G100="",0,G100)-IF(F100="",0,F100)</f>
        <v>6.600200000000001</v>
      </c>
      <c r="I100" s="5">
        <f>'Expected Usage'!G197</f>
        <v>93.87697403442361</v>
      </c>
      <c r="J100" s="5">
        <f>'Actual Usage'!Q99</f>
        <v>98.34100000000002</v>
      </c>
      <c r="K100" s="5">
        <f t="shared" si="23"/>
        <v>4.464025965576411</v>
      </c>
      <c r="L100" s="11">
        <f t="shared" si="24"/>
        <v>0.2942851850608891</v>
      </c>
      <c r="M100" s="11">
        <f t="shared" si="25"/>
        <v>0.3082789968652038</v>
      </c>
      <c r="N100" s="11">
        <f>IF(OR(L100=0,L100=""),M100,(M100-L100)/L100)</f>
        <v>0.04755187319884743</v>
      </c>
    </row>
    <row r="101" spans="1:14" ht="12">
      <c r="A101" s="3" t="s">
        <v>0</v>
      </c>
      <c r="B101" s="3" t="s">
        <v>0</v>
      </c>
      <c r="C101" s="3" t="s">
        <v>257</v>
      </c>
      <c r="D101" s="6" t="s">
        <v>0</v>
      </c>
      <c r="E101" s="5" t="s">
        <v>0</v>
      </c>
      <c r="F101" s="4" t="s">
        <v>0</v>
      </c>
      <c r="G101" s="4">
        <f>'Actual Usage'!P100</f>
        <v>0</v>
      </c>
      <c r="H101" s="4">
        <f>IF(G101="",0,G101)-IF(F101="",0,F101)</f>
        <v>0</v>
      </c>
      <c r="J101" s="5">
        <f>'Actual Usage'!Q100</f>
        <v>0</v>
      </c>
      <c r="K101" s="5">
        <f t="shared" si="23"/>
        <v>0</v>
      </c>
      <c r="L101" s="11">
        <f t="shared" si="24"/>
      </c>
      <c r="M101" s="11">
        <f t="shared" si="25"/>
      </c>
      <c r="N101" s="11">
        <f>IF(OR(L101=0,L101=""),M101,(M101-L101)/L101)</f>
      </c>
    </row>
    <row r="102" spans="1:14" ht="12">
      <c r="A102" s="3" t="s">
        <v>0</v>
      </c>
      <c r="B102" s="3" t="s">
        <v>0</v>
      </c>
      <c r="C102" s="3" t="s">
        <v>259</v>
      </c>
      <c r="D102" s="6">
        <f>'Sales Data'!E199</f>
        <v>4</v>
      </c>
      <c r="E102" s="5">
        <f>'Sales Data'!F199</f>
        <v>15</v>
      </c>
      <c r="F102" s="4">
        <f>'Expected Usage'!F199</f>
        <v>6.4</v>
      </c>
      <c r="G102" s="4">
        <f>'Actual Usage'!P101</f>
        <v>10.144199999999994</v>
      </c>
      <c r="H102" s="4">
        <f>IF(G102="",0,G102)-IF(F102="",0,F102)</f>
        <v>3.744199999999994</v>
      </c>
      <c r="I102" s="5">
        <f>'Expected Usage'!G199</f>
        <v>3.5715384160406938</v>
      </c>
      <c r="J102" s="5">
        <f>'Actual Usage'!Q101</f>
        <v>5.660999999999997</v>
      </c>
      <c r="K102" s="5">
        <f t="shared" si="23"/>
        <v>2.089461583959303</v>
      </c>
      <c r="L102" s="11">
        <f t="shared" si="24"/>
        <v>0.23810256106937958</v>
      </c>
      <c r="M102" s="11">
        <f t="shared" si="25"/>
        <v>0.3773999999999998</v>
      </c>
      <c r="N102" s="11">
        <f>IF(OR(L102=0,L102=""),M102,(M102-L102)/L102)</f>
        <v>0.5850312499999989</v>
      </c>
    </row>
    <row r="103" spans="1:14" ht="12">
      <c r="A103" s="3" t="s">
        <v>0</v>
      </c>
      <c r="B103" s="3" t="s">
        <v>0</v>
      </c>
      <c r="C103" s="3" t="s">
        <v>261</v>
      </c>
      <c r="D103" s="6">
        <f>'Sales Data'!E202</f>
        <v>7</v>
      </c>
      <c r="E103" s="5">
        <f>'Sales Data'!F202</f>
        <v>23</v>
      </c>
      <c r="F103" s="4">
        <f>'Expected Usage'!F202</f>
        <v>10</v>
      </c>
      <c r="G103" s="4">
        <f>'Actual Usage'!P102</f>
        <v>11.834899999999989</v>
      </c>
      <c r="H103" s="4">
        <f>IF(G103="",0,G103)-IF(F103="",0,F103)</f>
        <v>1.8348999999999887</v>
      </c>
      <c r="I103" s="5">
        <f>'Expected Usage'!G202</f>
        <v>4.938782752705979</v>
      </c>
      <c r="J103" s="5">
        <f>'Actual Usage'!Q102</f>
        <v>5.8449999999999935</v>
      </c>
      <c r="K103" s="5">
        <f t="shared" si="23"/>
        <v>0.9062172472940144</v>
      </c>
      <c r="L103" s="11">
        <f t="shared" si="24"/>
        <v>0.21472968490025995</v>
      </c>
      <c r="M103" s="11">
        <f t="shared" si="25"/>
        <v>0.25413043478260844</v>
      </c>
      <c r="N103" s="11">
        <f>IF(OR(L103=0,L103=""),M103,(M103-L103)/L103)</f>
        <v>0.18348999999999902</v>
      </c>
    </row>
    <row r="104" spans="1:14" ht="12">
      <c r="A104" s="3" t="s">
        <v>0</v>
      </c>
      <c r="B104" s="3" t="s">
        <v>0</v>
      </c>
      <c r="C104" s="7" t="s">
        <v>43</v>
      </c>
      <c r="D104" s="8">
        <f>SUM(D32:D103)</f>
        <v>2761</v>
      </c>
      <c r="E104" s="10">
        <f>SUM(E32:E103)</f>
        <v>9872.25</v>
      </c>
      <c r="F104" s="8">
        <f>'Expected Usage'!F203</f>
        <v>4017.2000000000003</v>
      </c>
      <c r="G104" s="8">
        <f>SUM(G32:G103)</f>
        <v>4168.843525</v>
      </c>
      <c r="H104" s="8">
        <f>G104-F104</f>
        <v>151.64352499999995</v>
      </c>
      <c r="I104" s="10">
        <f>SUMIF(I32:I103,"=0",F32:F103)*(J104/IF(G104=0,1,G104))+SUMIF(I32:I103,"&lt;&gt;0",I32:I103)</f>
        <v>2584.4717572603076</v>
      </c>
      <c r="J104" s="10">
        <f>SUM(J32:J103)</f>
        <v>2685.7834999999995</v>
      </c>
      <c r="K104" s="10">
        <f t="shared" si="23"/>
        <v>101.31174273969191</v>
      </c>
      <c r="L104" s="12">
        <f>IF(E104=0,0,I104/E104)</f>
        <v>0.2617915629426228</v>
      </c>
      <c r="M104" s="12">
        <f>IF(E104=0,0,J104/E104)</f>
        <v>0.2720538377776089</v>
      </c>
      <c r="N104" s="12">
        <f>IF(L104=0,M104,(M104-L104)/L104)</f>
        <v>0.039200174060748064</v>
      </c>
    </row>
    <row r="105" spans="1:14" ht="12">
      <c r="A105" s="3" t="s">
        <v>0</v>
      </c>
      <c r="B105" s="3" t="s">
        <v>264</v>
      </c>
      <c r="C105" s="3" t="s">
        <v>265</v>
      </c>
      <c r="D105" s="6" t="s">
        <v>0</v>
      </c>
      <c r="E105" s="5" t="s">
        <v>0</v>
      </c>
      <c r="F105" s="4" t="s">
        <v>0</v>
      </c>
      <c r="G105" s="4">
        <f>'Actual Usage'!P104</f>
        <v>0</v>
      </c>
      <c r="H105" s="4">
        <f aca="true" t="shared" si="26" ref="H105:H137">IF(G105="",0,G105)-IF(F105="",0,F105)</f>
        <v>0</v>
      </c>
      <c r="J105" s="5">
        <f>'Actual Usage'!Q104</f>
        <v>0</v>
      </c>
      <c r="K105" s="5">
        <f t="shared" si="23"/>
        <v>0</v>
      </c>
      <c r="L105" s="11">
        <f aca="true" t="shared" si="27" ref="L105:L137">IF(OR(E105=0,E105=""),"",I105/E105)</f>
      </c>
      <c r="M105" s="11">
        <f aca="true" t="shared" si="28" ref="M105:M137">IF(OR(E105=0,E105=""),"",J105/E105)</f>
      </c>
      <c r="N105" s="11">
        <f aca="true" t="shared" si="29" ref="N105:N137">IF(OR(L105=0,L105=""),M105,(M105-L105)/L105)</f>
      </c>
    </row>
    <row r="106" spans="1:14" ht="12">
      <c r="A106" s="3" t="s">
        <v>0</v>
      </c>
      <c r="B106" s="3" t="s">
        <v>0</v>
      </c>
      <c r="C106" s="3" t="s">
        <v>266</v>
      </c>
      <c r="D106" s="6" t="s">
        <v>0</v>
      </c>
      <c r="E106" s="5" t="s">
        <v>0</v>
      </c>
      <c r="F106" s="4" t="s">
        <v>0</v>
      </c>
      <c r="G106" s="4">
        <f>'Actual Usage'!P105</f>
        <v>1.690699999999994</v>
      </c>
      <c r="H106" s="4">
        <f t="shared" si="26"/>
        <v>1.690699999999994</v>
      </c>
      <c r="J106" s="5">
        <f>'Actual Usage'!Q105</f>
        <v>1.8199999999999934</v>
      </c>
      <c r="K106" s="5">
        <f t="shared" si="23"/>
        <v>1.8199999999999934</v>
      </c>
      <c r="L106" s="11">
        <f t="shared" si="27"/>
      </c>
      <c r="M106" s="11">
        <f t="shared" si="28"/>
      </c>
      <c r="N106" s="11">
        <f t="shared" si="29"/>
      </c>
    </row>
    <row r="107" spans="1:14" ht="12">
      <c r="A107" s="3" t="s">
        <v>0</v>
      </c>
      <c r="B107" s="3" t="s">
        <v>0</v>
      </c>
      <c r="C107" s="3" t="s">
        <v>267</v>
      </c>
      <c r="D107" s="6" t="s">
        <v>0</v>
      </c>
      <c r="E107" s="5" t="s">
        <v>0</v>
      </c>
      <c r="F107" s="4" t="s">
        <v>0</v>
      </c>
      <c r="G107" s="4">
        <f>'Actual Usage'!P106</f>
        <v>0</v>
      </c>
      <c r="H107" s="4">
        <f t="shared" si="26"/>
        <v>0</v>
      </c>
      <c r="J107" s="5">
        <f>'Actual Usage'!Q106</f>
        <v>0</v>
      </c>
      <c r="K107" s="5">
        <f t="shared" si="23"/>
        <v>0</v>
      </c>
      <c r="L107" s="11">
        <f t="shared" si="27"/>
      </c>
      <c r="M107" s="11">
        <f t="shared" si="28"/>
      </c>
      <c r="N107" s="11">
        <f t="shared" si="29"/>
      </c>
    </row>
    <row r="108" spans="1:14" ht="12">
      <c r="A108" s="3" t="s">
        <v>0</v>
      </c>
      <c r="B108" s="3" t="s">
        <v>0</v>
      </c>
      <c r="C108" s="3" t="s">
        <v>268</v>
      </c>
      <c r="D108" s="6" t="s">
        <v>0</v>
      </c>
      <c r="E108" s="5" t="s">
        <v>0</v>
      </c>
      <c r="F108" s="4" t="s">
        <v>0</v>
      </c>
      <c r="G108" s="4">
        <f>'Actual Usage'!P107</f>
        <v>0</v>
      </c>
      <c r="H108" s="4">
        <f t="shared" si="26"/>
        <v>0</v>
      </c>
      <c r="J108" s="5">
        <f>'Actual Usage'!Q107</f>
        <v>0</v>
      </c>
      <c r="K108" s="5">
        <f t="shared" si="23"/>
        <v>0</v>
      </c>
      <c r="L108" s="11">
        <f t="shared" si="27"/>
      </c>
      <c r="M108" s="11">
        <f t="shared" si="28"/>
      </c>
      <c r="N108" s="11">
        <f t="shared" si="29"/>
      </c>
    </row>
    <row r="109" spans="1:14" ht="12">
      <c r="A109" s="3" t="s">
        <v>0</v>
      </c>
      <c r="B109" s="3" t="s">
        <v>0</v>
      </c>
      <c r="C109" s="3" t="s">
        <v>269</v>
      </c>
      <c r="D109" s="6">
        <f>'Sales Data'!E205</f>
        <v>52</v>
      </c>
      <c r="E109" s="5">
        <f>'Sales Data'!F205</f>
        <v>308</v>
      </c>
      <c r="F109" s="4">
        <f>'Expected Usage'!F205</f>
        <v>83.2</v>
      </c>
      <c r="G109" s="4">
        <f>'Actual Usage'!P108</f>
        <v>111.58620000000002</v>
      </c>
      <c r="H109" s="4">
        <f t="shared" si="26"/>
        <v>28.386200000000017</v>
      </c>
      <c r="I109" s="5">
        <f>'Expected Usage'!G205</f>
        <v>63.23534630626367</v>
      </c>
      <c r="J109" s="5">
        <f>'Actual Usage'!Q108</f>
        <v>84.81000000000002</v>
      </c>
      <c r="K109" s="5">
        <f t="shared" si="23"/>
        <v>21.574653693736344</v>
      </c>
      <c r="L109" s="11">
        <f t="shared" si="27"/>
        <v>0.2053095659294275</v>
      </c>
      <c r="M109" s="11">
        <f t="shared" si="28"/>
        <v>0.2753571428571429</v>
      </c>
      <c r="N109" s="11">
        <f t="shared" si="29"/>
        <v>0.34118028846153886</v>
      </c>
    </row>
    <row r="110" spans="1:14" ht="12">
      <c r="A110" s="3" t="s">
        <v>0</v>
      </c>
      <c r="B110" s="3" t="s">
        <v>0</v>
      </c>
      <c r="C110" s="3" t="s">
        <v>270</v>
      </c>
      <c r="D110" s="6">
        <f>'Sales Data'!E207</f>
        <v>66</v>
      </c>
      <c r="E110" s="5">
        <f>'Sales Data'!F207</f>
        <v>562</v>
      </c>
      <c r="F110" s="4">
        <f>'Expected Usage'!F207</f>
        <v>105.6</v>
      </c>
      <c r="G110" s="4">
        <f>'Actual Usage'!P109</f>
        <v>106.51410000000001</v>
      </c>
      <c r="H110" s="4">
        <f t="shared" si="26"/>
        <v>0.914100000000019</v>
      </c>
      <c r="I110" s="5">
        <f>'Expected Usage'!G207</f>
        <v>104.46324007807418</v>
      </c>
      <c r="J110" s="5">
        <f>'Actual Usage'!Q109</f>
        <v>105.36750000000002</v>
      </c>
      <c r="K110" s="5">
        <f t="shared" si="23"/>
        <v>0.904259921925842</v>
      </c>
      <c r="L110" s="11">
        <f t="shared" si="27"/>
        <v>0.18587765138447362</v>
      </c>
      <c r="M110" s="11">
        <f t="shared" si="28"/>
        <v>0.18748665480427051</v>
      </c>
      <c r="N110" s="11">
        <f t="shared" si="29"/>
        <v>0.008656250000000212</v>
      </c>
    </row>
    <row r="111" spans="1:14" ht="12">
      <c r="A111" s="3" t="s">
        <v>0</v>
      </c>
      <c r="B111" s="3" t="s">
        <v>0</v>
      </c>
      <c r="C111" s="3" t="s">
        <v>271</v>
      </c>
      <c r="D111" s="6">
        <f>'Sales Data'!E209</f>
        <v>1</v>
      </c>
      <c r="E111" s="5">
        <f>'Sales Data'!F209</f>
        <v>9</v>
      </c>
      <c r="F111" s="4">
        <f>'Expected Usage'!F209</f>
        <v>1.6</v>
      </c>
      <c r="G111" s="4">
        <f>'Actual Usage'!P110</f>
        <v>2.536049999999991</v>
      </c>
      <c r="H111" s="4">
        <f t="shared" si="26"/>
        <v>0.936049999999991</v>
      </c>
      <c r="I111" s="5">
        <f>'Expected Usage'!G209</f>
        <v>1.511011218233079</v>
      </c>
      <c r="J111" s="5">
        <f>'Actual Usage'!Q110</f>
        <v>2.3949999999999916</v>
      </c>
      <c r="K111" s="5">
        <f t="shared" si="23"/>
        <v>0.8839887817669125</v>
      </c>
      <c r="L111" s="11">
        <f t="shared" si="27"/>
        <v>0.167890135359231</v>
      </c>
      <c r="M111" s="11">
        <f t="shared" si="28"/>
        <v>0.2661111111111102</v>
      </c>
      <c r="N111" s="11">
        <f t="shared" si="29"/>
        <v>0.5850312499999945</v>
      </c>
    </row>
    <row r="112" spans="1:14" ht="12">
      <c r="A112" s="3" t="s">
        <v>0</v>
      </c>
      <c r="B112" s="3" t="s">
        <v>0</v>
      </c>
      <c r="C112" s="3" t="s">
        <v>272</v>
      </c>
      <c r="D112" s="6" t="s">
        <v>0</v>
      </c>
      <c r="E112" s="5" t="s">
        <v>0</v>
      </c>
      <c r="F112" s="4" t="s">
        <v>0</v>
      </c>
      <c r="G112" s="4">
        <f>'Actual Usage'!P111</f>
        <v>0</v>
      </c>
      <c r="H112" s="4">
        <f t="shared" si="26"/>
        <v>0</v>
      </c>
      <c r="J112" s="5">
        <f>'Actual Usage'!Q111</f>
        <v>0</v>
      </c>
      <c r="K112" s="5">
        <f t="shared" si="23"/>
        <v>0</v>
      </c>
      <c r="L112" s="11">
        <f t="shared" si="27"/>
      </c>
      <c r="M112" s="11">
        <f t="shared" si="28"/>
      </c>
      <c r="N112" s="11">
        <f t="shared" si="29"/>
      </c>
    </row>
    <row r="113" spans="1:14" ht="12">
      <c r="A113" s="3" t="s">
        <v>0</v>
      </c>
      <c r="B113" s="3" t="s">
        <v>0</v>
      </c>
      <c r="C113" s="3" t="s">
        <v>273</v>
      </c>
      <c r="D113" s="6">
        <f>'Sales Data'!E211</f>
        <v>1</v>
      </c>
      <c r="E113" s="5">
        <f>'Sales Data'!F211</f>
        <v>9</v>
      </c>
      <c r="F113" s="4">
        <f>'Expected Usage'!F211</f>
        <v>1.6</v>
      </c>
      <c r="G113" s="4">
        <f>'Actual Usage'!P112</f>
        <v>1.690699999999994</v>
      </c>
      <c r="H113" s="4">
        <f t="shared" si="26"/>
        <v>0.09069999999999401</v>
      </c>
      <c r="I113" s="5">
        <f>'Expected Usage'!G211</f>
        <v>1.5293073874726446</v>
      </c>
      <c r="J113" s="5">
        <f>'Actual Usage'!Q112</f>
        <v>1.6159999999999943</v>
      </c>
      <c r="K113" s="5">
        <f t="shared" si="23"/>
        <v>0.08669261252734972</v>
      </c>
      <c r="L113" s="11">
        <f t="shared" si="27"/>
        <v>0.16992304305251607</v>
      </c>
      <c r="M113" s="11">
        <f t="shared" si="28"/>
        <v>0.1795555555555549</v>
      </c>
      <c r="N113" s="11">
        <f t="shared" si="29"/>
        <v>0.0566874999999961</v>
      </c>
    </row>
    <row r="114" spans="1:14" ht="12">
      <c r="A114" s="3" t="s">
        <v>0</v>
      </c>
      <c r="B114" s="3" t="s">
        <v>0</v>
      </c>
      <c r="C114" s="3" t="s">
        <v>274</v>
      </c>
      <c r="D114" s="6">
        <f>'Sales Data'!E213</f>
        <v>4</v>
      </c>
      <c r="E114" s="5">
        <f>'Sales Data'!F213</f>
        <v>28</v>
      </c>
      <c r="F114" s="4">
        <f>'Expected Usage'!F213</f>
        <v>6.4</v>
      </c>
      <c r="G114" s="4">
        <f>'Actual Usage'!P113</f>
        <v>6.762800000000006</v>
      </c>
      <c r="H114" s="4">
        <f t="shared" si="26"/>
        <v>0.36280000000000534</v>
      </c>
      <c r="I114" s="5">
        <f>'Expected Usage'!G213</f>
        <v>6.16454722895842</v>
      </c>
      <c r="J114" s="5">
        <f>'Actual Usage'!Q113</f>
        <v>6.514000000000006</v>
      </c>
      <c r="K114" s="5">
        <f t="shared" si="23"/>
        <v>0.34945277104158556</v>
      </c>
      <c r="L114" s="11">
        <f t="shared" si="27"/>
        <v>0.2201624010342293</v>
      </c>
      <c r="M114" s="11">
        <f t="shared" si="28"/>
        <v>0.23264285714285735</v>
      </c>
      <c r="N114" s="11">
        <f t="shared" si="29"/>
        <v>0.056687500000000814</v>
      </c>
    </row>
    <row r="115" spans="1:14" ht="12">
      <c r="A115" s="3" t="s">
        <v>0</v>
      </c>
      <c r="B115" s="3" t="s">
        <v>0</v>
      </c>
      <c r="C115" s="3" t="s">
        <v>275</v>
      </c>
      <c r="D115" s="6">
        <f>'Sales Data'!E215</f>
        <v>1</v>
      </c>
      <c r="E115" s="5">
        <f>'Sales Data'!F215</f>
        <v>5</v>
      </c>
      <c r="F115" s="4">
        <f>'Expected Usage'!F215</f>
        <v>1.6</v>
      </c>
      <c r="G115" s="4">
        <f>'Actual Usage'!P114</f>
        <v>1.268025000000001</v>
      </c>
      <c r="H115" s="4">
        <f t="shared" si="26"/>
        <v>-0.331974999999999</v>
      </c>
      <c r="I115" s="5">
        <f>'Expected Usage'!G215</f>
        <v>1.7576940517734274</v>
      </c>
      <c r="J115" s="5">
        <f>'Actual Usage'!Q114</f>
        <v>1.3930000000000011</v>
      </c>
      <c r="K115" s="5">
        <f t="shared" si="23"/>
        <v>-0.3646940517734263</v>
      </c>
      <c r="L115" s="11">
        <f t="shared" si="27"/>
        <v>0.3515388103546855</v>
      </c>
      <c r="M115" s="11">
        <f t="shared" si="28"/>
        <v>0.27860000000000024</v>
      </c>
      <c r="N115" s="11">
        <f t="shared" si="29"/>
        <v>-0.20748437499999944</v>
      </c>
    </row>
    <row r="116" spans="1:14" ht="12">
      <c r="A116" s="3" t="s">
        <v>0</v>
      </c>
      <c r="B116" s="3" t="s">
        <v>0</v>
      </c>
      <c r="C116" s="3" t="s">
        <v>276</v>
      </c>
      <c r="D116" s="6">
        <f>'Sales Data'!E217</f>
        <v>72</v>
      </c>
      <c r="E116" s="5">
        <f>'Sales Data'!F217</f>
        <v>320</v>
      </c>
      <c r="F116" s="4">
        <f>'Expected Usage'!F217</f>
        <v>115.2</v>
      </c>
      <c r="G116" s="4">
        <f>'Actual Usage'!P115</f>
        <v>121.73039999999999</v>
      </c>
      <c r="H116" s="4">
        <f t="shared" si="26"/>
        <v>6.530399999999986</v>
      </c>
      <c r="I116" s="5">
        <f>'Expected Usage'!G217</f>
        <v>114.23244809842078</v>
      </c>
      <c r="J116" s="5">
        <f>'Actual Usage'!Q115</f>
        <v>120.708</v>
      </c>
      <c r="K116" s="5">
        <f t="shared" si="23"/>
        <v>6.475551901579223</v>
      </c>
      <c r="L116" s="11">
        <f t="shared" si="27"/>
        <v>0.35697640030756495</v>
      </c>
      <c r="M116" s="11">
        <f t="shared" si="28"/>
        <v>0.3772125</v>
      </c>
      <c r="N116" s="11">
        <f t="shared" si="29"/>
        <v>0.056687499999999925</v>
      </c>
    </row>
    <row r="117" spans="1:14" ht="12">
      <c r="A117" s="3" t="s">
        <v>0</v>
      </c>
      <c r="B117" s="3" t="s">
        <v>0</v>
      </c>
      <c r="C117" s="3" t="s">
        <v>277</v>
      </c>
      <c r="D117" s="6">
        <f>'Sales Data'!E219</f>
        <v>9</v>
      </c>
      <c r="E117" s="5">
        <f>'Sales Data'!F219</f>
        <v>70</v>
      </c>
      <c r="F117" s="4">
        <f>'Expected Usage'!F219</f>
        <v>14.4</v>
      </c>
      <c r="G117" s="4">
        <f>'Actual Usage'!P116</f>
        <v>16.907</v>
      </c>
      <c r="H117" s="4">
        <f t="shared" si="26"/>
        <v>2.5069999999999997</v>
      </c>
      <c r="I117" s="5">
        <f>'Expected Usage'!G219</f>
        <v>11.79629739161294</v>
      </c>
      <c r="J117" s="5">
        <f>'Actual Usage'!Q116</f>
        <v>13.85</v>
      </c>
      <c r="K117" s="5">
        <f t="shared" si="23"/>
        <v>2.0537026083870593</v>
      </c>
      <c r="L117" s="11">
        <f t="shared" si="27"/>
        <v>0.16851853416589915</v>
      </c>
      <c r="M117" s="11">
        <f t="shared" si="28"/>
        <v>0.19785714285714284</v>
      </c>
      <c r="N117" s="11">
        <f t="shared" si="29"/>
        <v>0.1740972222222222</v>
      </c>
    </row>
    <row r="118" spans="1:14" ht="12">
      <c r="A118" s="3" t="s">
        <v>0</v>
      </c>
      <c r="B118" s="3" t="s">
        <v>0</v>
      </c>
      <c r="C118" s="3" t="s">
        <v>278</v>
      </c>
      <c r="D118" s="6">
        <f>'Sales Data'!E221</f>
        <v>1</v>
      </c>
      <c r="E118" s="5">
        <f>'Sales Data'!F221</f>
        <v>9</v>
      </c>
      <c r="F118" s="4">
        <f>'Expected Usage'!F221</f>
        <v>1.6</v>
      </c>
      <c r="G118" s="4">
        <f>'Actual Usage'!P117</f>
        <v>1.690700000000024</v>
      </c>
      <c r="H118" s="4">
        <f t="shared" si="26"/>
        <v>0.09070000000002398</v>
      </c>
      <c r="I118" s="5">
        <f>'Expected Usage'!G221</f>
        <v>1.3594369196190927</v>
      </c>
      <c r="J118" s="5">
        <f>'Actual Usage'!Q117</f>
        <v>1.4365000000000205</v>
      </c>
      <c r="K118" s="5">
        <f t="shared" si="23"/>
        <v>0.0770630803809278</v>
      </c>
      <c r="L118" s="11">
        <f t="shared" si="27"/>
        <v>0.15104854662434364</v>
      </c>
      <c r="M118" s="11">
        <f t="shared" si="28"/>
        <v>0.1596111111111134</v>
      </c>
      <c r="N118" s="11">
        <f t="shared" si="29"/>
        <v>0.05668750000001508</v>
      </c>
    </row>
    <row r="119" spans="1:14" ht="12">
      <c r="A119" s="3" t="s">
        <v>0</v>
      </c>
      <c r="B119" s="3" t="s">
        <v>0</v>
      </c>
      <c r="C119" s="3" t="s">
        <v>279</v>
      </c>
      <c r="D119" s="6" t="s">
        <v>0</v>
      </c>
      <c r="E119" s="5" t="s">
        <v>0</v>
      </c>
      <c r="F119" s="4" t="s">
        <v>0</v>
      </c>
      <c r="G119" s="4">
        <f>'Actual Usage'!P118</f>
        <v>0</v>
      </c>
      <c r="H119" s="4">
        <f t="shared" si="26"/>
        <v>0</v>
      </c>
      <c r="J119" s="5">
        <f>'Actual Usage'!Q118</f>
        <v>0</v>
      </c>
      <c r="K119" s="5">
        <f t="shared" si="23"/>
        <v>0</v>
      </c>
      <c r="L119" s="11">
        <f t="shared" si="27"/>
      </c>
      <c r="M119" s="11">
        <f t="shared" si="28"/>
      </c>
      <c r="N119" s="11">
        <f t="shared" si="29"/>
      </c>
    </row>
    <row r="120" spans="1:14" ht="12">
      <c r="A120" s="3" t="s">
        <v>0</v>
      </c>
      <c r="B120" s="3" t="s">
        <v>0</v>
      </c>
      <c r="C120" s="3" t="s">
        <v>280</v>
      </c>
      <c r="D120" s="6">
        <f>'Sales Data'!E223</f>
        <v>4</v>
      </c>
      <c r="E120" s="5">
        <f>'Sales Data'!F223</f>
        <v>19</v>
      </c>
      <c r="F120" s="4">
        <f>'Expected Usage'!F223</f>
        <v>6.4</v>
      </c>
      <c r="G120" s="4">
        <f>'Actual Usage'!P119</f>
        <v>10.144200000000025</v>
      </c>
      <c r="H120" s="4">
        <f t="shared" si="26"/>
        <v>3.744200000000024</v>
      </c>
      <c r="I120" s="5">
        <f>'Expected Usage'!G223</f>
        <v>5.441533092801799</v>
      </c>
      <c r="J120" s="5">
        <f>'Actual Usage'!Q119</f>
        <v>8.625000000000021</v>
      </c>
      <c r="K120" s="5">
        <f t="shared" si="23"/>
        <v>3.1834669071982225</v>
      </c>
      <c r="L120" s="11">
        <f t="shared" si="27"/>
        <v>0.28639647856851574</v>
      </c>
      <c r="M120" s="11">
        <f t="shared" si="28"/>
        <v>0.45394736842105377</v>
      </c>
      <c r="N120" s="11">
        <f t="shared" si="29"/>
        <v>0.5850312500000037</v>
      </c>
    </row>
    <row r="121" spans="1:14" ht="12">
      <c r="A121" s="3" t="s">
        <v>0</v>
      </c>
      <c r="B121" s="3" t="s">
        <v>0</v>
      </c>
      <c r="C121" s="3" t="s">
        <v>281</v>
      </c>
      <c r="D121" s="6" t="s">
        <v>0</v>
      </c>
      <c r="E121" s="5" t="s">
        <v>0</v>
      </c>
      <c r="F121" s="4" t="s">
        <v>0</v>
      </c>
      <c r="G121" s="4">
        <f>'Actual Usage'!P120</f>
        <v>-1.268025000000001</v>
      </c>
      <c r="H121" s="4">
        <f t="shared" si="26"/>
        <v>-1.268025000000001</v>
      </c>
      <c r="J121" s="5">
        <f>'Actual Usage'!Q120</f>
        <v>-1.5935000000000015</v>
      </c>
      <c r="K121" s="5">
        <f t="shared" si="23"/>
        <v>-1.5935000000000015</v>
      </c>
      <c r="L121" s="11">
        <f t="shared" si="27"/>
      </c>
      <c r="M121" s="11">
        <f t="shared" si="28"/>
      </c>
      <c r="N121" s="11">
        <f t="shared" si="29"/>
      </c>
    </row>
    <row r="122" spans="1:14" ht="12">
      <c r="A122" s="3" t="s">
        <v>0</v>
      </c>
      <c r="B122" s="3" t="s">
        <v>0</v>
      </c>
      <c r="C122" s="3" t="s">
        <v>282</v>
      </c>
      <c r="D122" s="6">
        <f>'Sales Data'!E225</f>
        <v>1</v>
      </c>
      <c r="E122" s="5">
        <f>'Sales Data'!F225</f>
        <v>4.5</v>
      </c>
      <c r="F122" s="4">
        <f>'Expected Usage'!F225</f>
        <v>1.6</v>
      </c>
      <c r="G122" s="4">
        <f>'Actual Usage'!P121</f>
        <v>1.690699999999994</v>
      </c>
      <c r="H122" s="4">
        <f t="shared" si="26"/>
        <v>0.09069999999999401</v>
      </c>
      <c r="I122" s="5">
        <f>'Expected Usage'!G225</f>
        <v>1.6182646241201872</v>
      </c>
      <c r="J122" s="5">
        <f>'Actual Usage'!Q121</f>
        <v>1.709999999999994</v>
      </c>
      <c r="K122" s="5">
        <f t="shared" si="23"/>
        <v>0.09173537587980674</v>
      </c>
      <c r="L122" s="11">
        <f t="shared" si="27"/>
        <v>0.3596143609155972</v>
      </c>
      <c r="M122" s="11">
        <f t="shared" si="28"/>
        <v>0.37999999999999867</v>
      </c>
      <c r="N122" s="11">
        <f t="shared" si="29"/>
        <v>0.056687499999996054</v>
      </c>
    </row>
    <row r="123" spans="1:14" ht="12">
      <c r="A123" s="3" t="s">
        <v>0</v>
      </c>
      <c r="B123" s="3" t="s">
        <v>0</v>
      </c>
      <c r="C123" s="3" t="s">
        <v>283</v>
      </c>
      <c r="D123" s="6">
        <f>'Sales Data'!E227</f>
        <v>2</v>
      </c>
      <c r="E123" s="5">
        <f>'Sales Data'!F227</f>
        <v>9</v>
      </c>
      <c r="F123" s="4">
        <f>'Expected Usage'!F227</f>
        <v>3.2</v>
      </c>
      <c r="G123" s="4">
        <f>'Actual Usage'!P122</f>
        <v>3.381399999999988</v>
      </c>
      <c r="H123" s="4">
        <f t="shared" si="26"/>
        <v>0.18139999999998802</v>
      </c>
      <c r="I123" s="5">
        <f>'Expected Usage'!G227</f>
        <v>2.7595670432365296</v>
      </c>
      <c r="J123" s="5">
        <f>'Actual Usage'!Q122</f>
        <v>2.9159999999999897</v>
      </c>
      <c r="K123" s="5">
        <f t="shared" si="23"/>
        <v>0.15643295676346014</v>
      </c>
      <c r="L123" s="11">
        <f t="shared" si="27"/>
        <v>0.3066185603596144</v>
      </c>
      <c r="M123" s="11">
        <f t="shared" si="28"/>
        <v>0.32399999999999884</v>
      </c>
      <c r="N123" s="11">
        <f t="shared" si="29"/>
        <v>0.05668749999999617</v>
      </c>
    </row>
    <row r="124" spans="1:14" ht="12">
      <c r="A124" s="3" t="s">
        <v>0</v>
      </c>
      <c r="B124" s="3" t="s">
        <v>0</v>
      </c>
      <c r="C124" s="3" t="s">
        <v>284</v>
      </c>
      <c r="D124" s="6">
        <f>'Sales Data'!E229</f>
        <v>3</v>
      </c>
      <c r="E124" s="5">
        <f>'Sales Data'!F229</f>
        <v>21</v>
      </c>
      <c r="F124" s="4">
        <f>'Expected Usage'!F229</f>
        <v>4.8</v>
      </c>
      <c r="G124" s="4">
        <f>'Actual Usage'!P123</f>
        <v>5.072100000000012</v>
      </c>
      <c r="H124" s="4">
        <f t="shared" si="26"/>
        <v>0.27210000000001244</v>
      </c>
      <c r="I124" s="5">
        <f>'Expected Usage'!G229</f>
        <v>5.521973147217129</v>
      </c>
      <c r="J124" s="5">
        <f>'Actual Usage'!Q123</f>
        <v>5.835000000000013</v>
      </c>
      <c r="K124" s="5">
        <f t="shared" si="23"/>
        <v>0.3130268527828841</v>
      </c>
      <c r="L124" s="11">
        <f t="shared" si="27"/>
        <v>0.2629511022484347</v>
      </c>
      <c r="M124" s="11">
        <f t="shared" si="28"/>
        <v>0.27785714285714347</v>
      </c>
      <c r="N124" s="11">
        <f t="shared" si="29"/>
        <v>0.05668750000000235</v>
      </c>
    </row>
    <row r="125" spans="1:14" ht="12">
      <c r="A125" s="3" t="s">
        <v>0</v>
      </c>
      <c r="B125" s="3" t="s">
        <v>0</v>
      </c>
      <c r="C125" s="3" t="s">
        <v>285</v>
      </c>
      <c r="D125" s="6">
        <f>'Sales Data'!E231</f>
        <v>22</v>
      </c>
      <c r="E125" s="5">
        <f>'Sales Data'!F231</f>
        <v>102</v>
      </c>
      <c r="F125" s="4">
        <f>'Expected Usage'!F231</f>
        <v>35.2</v>
      </c>
      <c r="G125" s="4">
        <f>'Actual Usage'!P124</f>
        <v>40.576800000000006</v>
      </c>
      <c r="H125" s="4">
        <f t="shared" si="26"/>
        <v>5.376800000000003</v>
      </c>
      <c r="I125" s="5">
        <f>'Expected Usage'!G231</f>
        <v>37.21535458685752</v>
      </c>
      <c r="J125" s="5">
        <f>'Actual Usage'!Q124</f>
        <v>42.900000000000006</v>
      </c>
      <c r="K125" s="5">
        <f t="shared" si="23"/>
        <v>5.6846454131424835</v>
      </c>
      <c r="L125" s="11">
        <f t="shared" si="27"/>
        <v>0.364856417518211</v>
      </c>
      <c r="M125" s="11">
        <f t="shared" si="28"/>
        <v>0.4205882352941177</v>
      </c>
      <c r="N125" s="11">
        <f t="shared" si="29"/>
        <v>0.15274999999999989</v>
      </c>
    </row>
    <row r="126" spans="1:14" ht="12">
      <c r="A126" s="3" t="s">
        <v>0</v>
      </c>
      <c r="B126" s="3" t="s">
        <v>0</v>
      </c>
      <c r="C126" s="3" t="s">
        <v>286</v>
      </c>
      <c r="D126" s="6">
        <f>'Sales Data'!E234</f>
        <v>144</v>
      </c>
      <c r="E126" s="5">
        <f>'Sales Data'!F234</f>
        <v>657</v>
      </c>
      <c r="F126" s="4">
        <f>'Expected Usage'!F234</f>
        <v>245.8</v>
      </c>
      <c r="G126" s="4">
        <f>'Actual Usage'!P125</f>
        <v>218.10029999999998</v>
      </c>
      <c r="H126" s="4">
        <f t="shared" si="26"/>
        <v>-27.699700000000036</v>
      </c>
      <c r="I126" s="5">
        <f>'Expected Usage'!G234</f>
        <v>261.69042408469863</v>
      </c>
      <c r="J126" s="5">
        <f>'Actual Usage'!Q125</f>
        <v>232.2</v>
      </c>
      <c r="K126" s="5">
        <f t="shared" si="23"/>
        <v>-29.490424084698645</v>
      </c>
      <c r="L126" s="11">
        <f t="shared" si="27"/>
        <v>0.3983111477697087</v>
      </c>
      <c r="M126" s="11">
        <f t="shared" si="28"/>
        <v>0.35342465753424657</v>
      </c>
      <c r="N126" s="11">
        <f t="shared" si="29"/>
        <v>-0.11269202603742877</v>
      </c>
    </row>
    <row r="127" spans="1:14" ht="12">
      <c r="A127" s="3" t="s">
        <v>0</v>
      </c>
      <c r="B127" s="3" t="s">
        <v>0</v>
      </c>
      <c r="C127" s="3" t="s">
        <v>288</v>
      </c>
      <c r="D127" s="6" t="s">
        <v>0</v>
      </c>
      <c r="E127" s="5" t="s">
        <v>0</v>
      </c>
      <c r="F127" s="4" t="s">
        <v>0</v>
      </c>
      <c r="G127" s="4">
        <f>'Actual Usage'!P126</f>
        <v>0</v>
      </c>
      <c r="H127" s="4">
        <f t="shared" si="26"/>
        <v>0</v>
      </c>
      <c r="J127" s="5">
        <f>'Actual Usage'!Q126</f>
        <v>0</v>
      </c>
      <c r="K127" s="5">
        <f t="shared" si="23"/>
        <v>0</v>
      </c>
      <c r="L127" s="11">
        <f t="shared" si="27"/>
      </c>
      <c r="M127" s="11">
        <f t="shared" si="28"/>
      </c>
      <c r="N127" s="11">
        <f t="shared" si="29"/>
      </c>
    </row>
    <row r="128" spans="1:14" ht="12">
      <c r="A128" s="3" t="s">
        <v>0</v>
      </c>
      <c r="B128" s="3" t="s">
        <v>0</v>
      </c>
      <c r="C128" s="3" t="s">
        <v>289</v>
      </c>
      <c r="D128" s="6">
        <f>'Sales Data'!E236</f>
        <v>22</v>
      </c>
      <c r="E128" s="5">
        <f>'Sales Data'!F236</f>
        <v>99</v>
      </c>
      <c r="F128" s="4">
        <f>'Expected Usage'!F236</f>
        <v>35.2</v>
      </c>
      <c r="G128" s="4">
        <f>'Actual Usage'!P127</f>
        <v>42.26749999999997</v>
      </c>
      <c r="H128" s="4">
        <f t="shared" si="26"/>
        <v>7.067499999999967</v>
      </c>
      <c r="I128" s="5">
        <f>'Expected Usage'!G236</f>
        <v>35.94534808067665</v>
      </c>
      <c r="J128" s="5">
        <f>'Actual Usage'!Q127</f>
        <v>43.16249999999997</v>
      </c>
      <c r="K128" s="5">
        <f aca="true" t="shared" si="30" ref="K128:K159">IF(J128="",0,J128)-IF(I128="",0,I128)</f>
        <v>7.217151919323321</v>
      </c>
      <c r="L128" s="11">
        <f t="shared" si="27"/>
        <v>0.3630843240472389</v>
      </c>
      <c r="M128" s="11">
        <f t="shared" si="28"/>
        <v>0.4359848484848482</v>
      </c>
      <c r="N128" s="11">
        <f t="shared" si="29"/>
        <v>0.20078124999999897</v>
      </c>
    </row>
    <row r="129" spans="1:14" ht="12">
      <c r="A129" s="3" t="s">
        <v>0</v>
      </c>
      <c r="B129" s="3" t="s">
        <v>0</v>
      </c>
      <c r="C129" s="3" t="s">
        <v>290</v>
      </c>
      <c r="D129" s="6">
        <f>'Sales Data'!E238</f>
        <v>6</v>
      </c>
      <c r="E129" s="5">
        <f>'Sales Data'!F238</f>
        <v>27</v>
      </c>
      <c r="F129" s="4">
        <f>'Expected Usage'!F238</f>
        <v>9.6</v>
      </c>
      <c r="G129" s="4">
        <f>'Actual Usage'!P128</f>
        <v>10.144199999999994</v>
      </c>
      <c r="H129" s="4">
        <f t="shared" si="26"/>
        <v>0.5441999999999947</v>
      </c>
      <c r="I129" s="5">
        <f>'Expected Usage'!G238</f>
        <v>10.050275034009582</v>
      </c>
      <c r="J129" s="5">
        <f>'Actual Usage'!Q128</f>
        <v>10.619999999999994</v>
      </c>
      <c r="K129" s="5">
        <f t="shared" si="30"/>
        <v>0.569724965990412</v>
      </c>
      <c r="L129" s="11">
        <f t="shared" si="27"/>
        <v>0.37223240866702156</v>
      </c>
      <c r="M129" s="11">
        <f t="shared" si="28"/>
        <v>0.3933333333333331</v>
      </c>
      <c r="N129" s="11">
        <f t="shared" si="29"/>
        <v>0.05668749999999931</v>
      </c>
    </row>
    <row r="130" spans="1:14" ht="12">
      <c r="A130" s="3" t="s">
        <v>0</v>
      </c>
      <c r="B130" s="3" t="s">
        <v>0</v>
      </c>
      <c r="C130" s="3" t="s">
        <v>291</v>
      </c>
      <c r="D130" s="6">
        <f>'Sales Data'!E240</f>
        <v>54</v>
      </c>
      <c r="E130" s="5">
        <f>'Sales Data'!F240</f>
        <v>243</v>
      </c>
      <c r="F130" s="4">
        <f>'Expected Usage'!F240</f>
        <v>86.4</v>
      </c>
      <c r="G130" s="4">
        <f>'Actual Usage'!P129</f>
        <v>86.22570000000002</v>
      </c>
      <c r="H130" s="4">
        <f t="shared" si="26"/>
        <v>-0.17429999999998813</v>
      </c>
      <c r="I130" s="5">
        <f>'Expected Usage'!G240</f>
        <v>62.6012894067546</v>
      </c>
      <c r="J130" s="5">
        <f>'Actual Usage'!Q129</f>
        <v>62.475000000000016</v>
      </c>
      <c r="K130" s="5">
        <f t="shared" si="30"/>
        <v>-0.12628940675458722</v>
      </c>
      <c r="L130" s="11">
        <f t="shared" si="27"/>
        <v>0.2576184749249161</v>
      </c>
      <c r="M130" s="11">
        <f t="shared" si="28"/>
        <v>0.2570987654320988</v>
      </c>
      <c r="N130" s="11">
        <f t="shared" si="29"/>
        <v>-0.0020173611111110636</v>
      </c>
    </row>
    <row r="131" spans="1:14" ht="12">
      <c r="A131" s="3" t="s">
        <v>0</v>
      </c>
      <c r="B131" s="3" t="s">
        <v>0</v>
      </c>
      <c r="C131" s="3" t="s">
        <v>293</v>
      </c>
      <c r="D131" s="6" t="s">
        <v>0</v>
      </c>
      <c r="E131" s="5" t="s">
        <v>0</v>
      </c>
      <c r="F131" s="4" t="s">
        <v>0</v>
      </c>
      <c r="G131" s="4">
        <f>'Actual Usage'!P130</f>
        <v>0</v>
      </c>
      <c r="H131" s="4">
        <f t="shared" si="26"/>
        <v>0</v>
      </c>
      <c r="J131" s="5">
        <f>'Actual Usage'!Q130</f>
        <v>0</v>
      </c>
      <c r="K131" s="5">
        <f t="shared" si="30"/>
        <v>0</v>
      </c>
      <c r="L131" s="11">
        <f t="shared" si="27"/>
      </c>
      <c r="M131" s="11">
        <f t="shared" si="28"/>
      </c>
      <c r="N131" s="11">
        <f t="shared" si="29"/>
      </c>
    </row>
    <row r="132" spans="1:14" ht="12">
      <c r="A132" s="3" t="s">
        <v>0</v>
      </c>
      <c r="B132" s="3" t="s">
        <v>0</v>
      </c>
      <c r="C132" s="3" t="s">
        <v>295</v>
      </c>
      <c r="D132" s="6">
        <f>'Sales Data'!E242</f>
        <v>23</v>
      </c>
      <c r="E132" s="5">
        <f>'Sales Data'!F242</f>
        <v>109</v>
      </c>
      <c r="F132" s="4">
        <f>'Expected Usage'!F242</f>
        <v>36.8</v>
      </c>
      <c r="G132" s="4">
        <f>'Actual Usage'!P131</f>
        <v>41.844824999999986</v>
      </c>
      <c r="H132" s="4">
        <f t="shared" si="26"/>
        <v>5.044824999999989</v>
      </c>
      <c r="I132" s="5">
        <f>'Expected Usage'!G242</f>
        <v>53.254470534886934</v>
      </c>
      <c r="J132" s="5">
        <f>'Actual Usage'!Q131</f>
        <v>60.554999999999986</v>
      </c>
      <c r="K132" s="5">
        <f t="shared" si="30"/>
        <v>7.300529465113051</v>
      </c>
      <c r="L132" s="11">
        <f t="shared" si="27"/>
        <v>0.48857312417327464</v>
      </c>
      <c r="M132" s="11">
        <f t="shared" si="28"/>
        <v>0.5555504587155962</v>
      </c>
      <c r="N132" s="11">
        <f t="shared" si="29"/>
        <v>0.13708763586956477</v>
      </c>
    </row>
    <row r="133" spans="1:14" ht="12">
      <c r="A133" s="3" t="s">
        <v>0</v>
      </c>
      <c r="B133" s="3" t="s">
        <v>0</v>
      </c>
      <c r="C133" s="3" t="s">
        <v>296</v>
      </c>
      <c r="D133" s="6">
        <f>'Sales Data'!E244</f>
        <v>2</v>
      </c>
      <c r="E133" s="5">
        <f>'Sales Data'!F244</f>
        <v>9</v>
      </c>
      <c r="F133" s="4">
        <f>'Expected Usage'!F244</f>
        <v>3.2</v>
      </c>
      <c r="G133" s="4">
        <f>'Actual Usage'!P132</f>
        <v>5.072100000000004</v>
      </c>
      <c r="H133" s="4">
        <f t="shared" si="26"/>
        <v>1.872100000000004</v>
      </c>
      <c r="I133" s="5">
        <f>'Expected Usage'!G244</f>
        <v>2.628339346621715</v>
      </c>
      <c r="J133" s="5">
        <f>'Actual Usage'!Q132</f>
        <v>4.166000000000003</v>
      </c>
      <c r="K133" s="5">
        <f t="shared" si="30"/>
        <v>1.5376606533782882</v>
      </c>
      <c r="L133" s="11">
        <f t="shared" si="27"/>
        <v>0.29203770518019057</v>
      </c>
      <c r="M133" s="11">
        <f t="shared" si="28"/>
        <v>0.46288888888888924</v>
      </c>
      <c r="N133" s="11">
        <f t="shared" si="29"/>
        <v>0.5850312500000011</v>
      </c>
    </row>
    <row r="134" spans="1:14" ht="12">
      <c r="A134" s="3" t="s">
        <v>0</v>
      </c>
      <c r="B134" s="3" t="s">
        <v>0</v>
      </c>
      <c r="C134" s="3" t="s">
        <v>297</v>
      </c>
      <c r="D134" s="6">
        <f>'Sales Data'!E246</f>
        <v>1</v>
      </c>
      <c r="E134" s="5">
        <f>'Sales Data'!F246</f>
        <v>7</v>
      </c>
      <c r="F134" s="4">
        <f>'Expected Usage'!F246</f>
        <v>1.6</v>
      </c>
      <c r="G134" s="4">
        <f>'Actual Usage'!P133</f>
        <v>1.690700000000009</v>
      </c>
      <c r="H134" s="4">
        <f t="shared" si="26"/>
        <v>0.09070000000000888</v>
      </c>
      <c r="I134" s="5">
        <f>'Expected Usage'!G246</f>
        <v>2.2414384574436625</v>
      </c>
      <c r="J134" s="5">
        <f>'Actual Usage'!Q133</f>
        <v>2.3685000000000125</v>
      </c>
      <c r="K134" s="5">
        <f t="shared" si="30"/>
        <v>0.12706154255634994</v>
      </c>
      <c r="L134" s="11">
        <f t="shared" si="27"/>
        <v>0.3202054939205232</v>
      </c>
      <c r="M134" s="11">
        <f t="shared" si="28"/>
        <v>0.33835714285714463</v>
      </c>
      <c r="N134" s="11">
        <f t="shared" si="29"/>
        <v>0.05668750000000547</v>
      </c>
    </row>
    <row r="135" spans="1:14" ht="12">
      <c r="A135" s="3" t="s">
        <v>0</v>
      </c>
      <c r="B135" s="3" t="s">
        <v>0</v>
      </c>
      <c r="C135" s="3" t="s">
        <v>298</v>
      </c>
      <c r="D135" s="6" t="s">
        <v>0</v>
      </c>
      <c r="E135" s="5" t="s">
        <v>0</v>
      </c>
      <c r="F135" s="4" t="s">
        <v>0</v>
      </c>
      <c r="G135" s="4">
        <f>'Actual Usage'!P134</f>
        <v>0</v>
      </c>
      <c r="H135" s="4">
        <f t="shared" si="26"/>
        <v>0</v>
      </c>
      <c r="J135" s="5">
        <f>'Actual Usage'!Q134</f>
        <v>0</v>
      </c>
      <c r="K135" s="5">
        <f t="shared" si="30"/>
        <v>0</v>
      </c>
      <c r="L135" s="11">
        <f t="shared" si="27"/>
      </c>
      <c r="M135" s="11">
        <f t="shared" si="28"/>
      </c>
      <c r="N135" s="11">
        <f t="shared" si="29"/>
      </c>
    </row>
    <row r="136" spans="1:14" ht="12">
      <c r="A136" s="3" t="s">
        <v>0</v>
      </c>
      <c r="B136" s="3" t="s">
        <v>0</v>
      </c>
      <c r="C136" s="3" t="s">
        <v>299</v>
      </c>
      <c r="D136" s="6">
        <f>'Sales Data'!E248</f>
        <v>4</v>
      </c>
      <c r="E136" s="5">
        <f>'Sales Data'!F248</f>
        <v>21</v>
      </c>
      <c r="F136" s="4">
        <f>'Expected Usage'!F248</f>
        <v>6.4</v>
      </c>
      <c r="G136" s="4">
        <f>'Actual Usage'!P135</f>
        <v>10.144200000000009</v>
      </c>
      <c r="H136" s="4">
        <f t="shared" si="26"/>
        <v>3.744200000000008</v>
      </c>
      <c r="I136" s="5">
        <f>'Expected Usage'!G248</f>
        <v>4.731767906784173</v>
      </c>
      <c r="J136" s="5">
        <f>'Actual Usage'!Q135</f>
        <v>7.500000000000007</v>
      </c>
      <c r="K136" s="5">
        <f t="shared" si="30"/>
        <v>2.7682320932158344</v>
      </c>
      <c r="L136" s="11">
        <f t="shared" si="27"/>
        <v>0.2253222812754368</v>
      </c>
      <c r="M136" s="11">
        <f t="shared" si="28"/>
        <v>0.3571428571428575</v>
      </c>
      <c r="N136" s="11">
        <f t="shared" si="29"/>
        <v>0.5850312500000013</v>
      </c>
    </row>
    <row r="137" spans="1:14" ht="12">
      <c r="A137" s="3" t="s">
        <v>0</v>
      </c>
      <c r="B137" s="3" t="s">
        <v>0</v>
      </c>
      <c r="C137" s="3" t="s">
        <v>300</v>
      </c>
      <c r="D137" s="6">
        <f>'Sales Data'!E250</f>
        <v>6</v>
      </c>
      <c r="E137" s="5">
        <f>'Sales Data'!F250</f>
        <v>29</v>
      </c>
      <c r="F137" s="4">
        <f>'Expected Usage'!F250</f>
        <v>9.6</v>
      </c>
      <c r="G137" s="4">
        <f>'Actual Usage'!P136</f>
        <v>10.144200000000009</v>
      </c>
      <c r="H137" s="4">
        <f t="shared" si="26"/>
        <v>0.5442000000000089</v>
      </c>
      <c r="I137" s="5">
        <f>'Expected Usage'!G250</f>
        <v>10.7032590051458</v>
      </c>
      <c r="J137" s="5">
        <f>'Actual Usage'!Q136</f>
        <v>11.310000000000011</v>
      </c>
      <c r="K137" s="5">
        <f t="shared" si="30"/>
        <v>0.6067409948542117</v>
      </c>
      <c r="L137" s="11">
        <f t="shared" si="27"/>
        <v>0.3690778967291655</v>
      </c>
      <c r="M137" s="11">
        <f t="shared" si="28"/>
        <v>0.3900000000000004</v>
      </c>
      <c r="N137" s="11">
        <f t="shared" si="29"/>
        <v>0.056687500000000834</v>
      </c>
    </row>
    <row r="138" spans="1:14" ht="12">
      <c r="A138" s="3" t="s">
        <v>0</v>
      </c>
      <c r="B138" s="3" t="s">
        <v>0</v>
      </c>
      <c r="C138" s="7" t="s">
        <v>43</v>
      </c>
      <c r="D138" s="8">
        <f>SUM(D105:D137)</f>
        <v>501</v>
      </c>
      <c r="E138" s="10">
        <f>SUM(E105:E137)</f>
        <v>2676.5</v>
      </c>
      <c r="F138" s="8">
        <f>'Expected Usage'!F251</f>
        <v>817.0000000000001</v>
      </c>
      <c r="G138" s="8">
        <f>SUM(G105:G137)</f>
        <v>857.6075749999999</v>
      </c>
      <c r="H138" s="8">
        <f>G138-F138</f>
        <v>40.60757499999977</v>
      </c>
      <c r="I138" s="10">
        <f>SUMIF(I105:I137,"=0",F105:F137)*(J138/IF(G138=0,1,G138))+SUMIF(I105:I137,"&lt;&gt;0",I105:I137)</f>
        <v>802.4526330316834</v>
      </c>
      <c r="J138" s="10">
        <f>SUM(J105:J137)</f>
        <v>834.6595000000002</v>
      </c>
      <c r="K138" s="10">
        <f t="shared" si="30"/>
        <v>32.20686696831683</v>
      </c>
      <c r="L138" s="12">
        <f>IF(E138=0,0,I138/E138)</f>
        <v>0.2998141726253254</v>
      </c>
      <c r="M138" s="12">
        <f>IF(E138=0,0,J138/E138)</f>
        <v>0.31184737530356815</v>
      </c>
      <c r="N138" s="12">
        <f>IF(L138=0,M138,(M138-L138)/L138)</f>
        <v>0.04013553653209225</v>
      </c>
    </row>
    <row r="139" spans="1:14" ht="12">
      <c r="A139" s="3" t="s">
        <v>0</v>
      </c>
      <c r="B139" s="3" t="s">
        <v>301</v>
      </c>
      <c r="C139" s="7" t="s">
        <v>43</v>
      </c>
      <c r="D139" s="8">
        <v>0</v>
      </c>
      <c r="E139" s="10">
        <v>0</v>
      </c>
      <c r="F139" s="8">
        <v>0</v>
      </c>
      <c r="G139" s="8">
        <v>0</v>
      </c>
      <c r="H139" s="8">
        <f>G139-F139</f>
        <v>0</v>
      </c>
      <c r="I139" s="10">
        <v>0</v>
      </c>
      <c r="J139" s="10">
        <v>0</v>
      </c>
      <c r="K139" s="10">
        <f t="shared" si="30"/>
        <v>0</v>
      </c>
      <c r="L139" s="12">
        <f>IF(E139=0,0,I139/E139)</f>
        <v>0</v>
      </c>
      <c r="M139" s="12">
        <f>IF(E139=0,0,J139/E139)</f>
        <v>0</v>
      </c>
      <c r="N139" s="12">
        <f>IF(L139=0,M139,(M139-L139)/L139)</f>
        <v>0</v>
      </c>
    </row>
    <row r="140" spans="1:14" ht="12">
      <c r="A140" s="3" t="s">
        <v>0</v>
      </c>
      <c r="B140" s="3" t="s">
        <v>302</v>
      </c>
      <c r="C140" s="3" t="s">
        <v>303</v>
      </c>
      <c r="D140" s="6">
        <f>'Sales Data'!E253</f>
        <v>22</v>
      </c>
      <c r="E140" s="5">
        <f>'Sales Data'!F253</f>
        <v>103</v>
      </c>
      <c r="F140" s="4">
        <f>'Expected Usage'!F253</f>
        <v>35.2</v>
      </c>
      <c r="G140" s="4">
        <f>'Actual Usage'!P138</f>
        <v>40.576800000000006</v>
      </c>
      <c r="H140" s="4">
        <f aca="true" t="shared" si="31" ref="H140:H178">IF(G140="",0,G140)-IF(F140="",0,F140)</f>
        <v>5.376800000000003</v>
      </c>
      <c r="I140" s="5">
        <f>'Expected Usage'!G253</f>
        <v>10.40988939492518</v>
      </c>
      <c r="J140" s="5">
        <f>'Actual Usage'!Q138</f>
        <v>12.000000000000002</v>
      </c>
      <c r="K140" s="5">
        <f t="shared" si="30"/>
        <v>1.5901106050748215</v>
      </c>
      <c r="L140" s="11">
        <f aca="true" t="shared" si="32" ref="L140:L178">IF(OR(E140=0,E140=""),"",I140/E140)</f>
        <v>0.10106688732937068</v>
      </c>
      <c r="M140" s="11">
        <f aca="true" t="shared" si="33" ref="M140:M178">IF(OR(E140=0,E140=""),"",J140/E140)</f>
        <v>0.11650485436893206</v>
      </c>
      <c r="N140" s="11">
        <f aca="true" t="shared" si="34" ref="N140:N178">IF(OR(L140=0,L140=""),M140,(M140-L140)/L140)</f>
        <v>0.15275000000000008</v>
      </c>
    </row>
    <row r="141" spans="1:14" ht="12">
      <c r="A141" s="3" t="s">
        <v>0</v>
      </c>
      <c r="B141" s="3" t="s">
        <v>0</v>
      </c>
      <c r="C141" s="3" t="s">
        <v>304</v>
      </c>
      <c r="D141" s="6" t="s">
        <v>0</v>
      </c>
      <c r="E141" s="5" t="s">
        <v>0</v>
      </c>
      <c r="F141" s="4" t="s">
        <v>0</v>
      </c>
      <c r="G141" s="4">
        <f>'Actual Usage'!P139</f>
        <v>-8.4535</v>
      </c>
      <c r="H141" s="4">
        <f t="shared" si="31"/>
        <v>-8.4535</v>
      </c>
      <c r="J141" s="5">
        <f>'Actual Usage'!Q139</f>
        <v>-1.87</v>
      </c>
      <c r="K141" s="5">
        <f t="shared" si="30"/>
        <v>-1.87</v>
      </c>
      <c r="L141" s="11">
        <f t="shared" si="32"/>
      </c>
      <c r="M141" s="11">
        <f t="shared" si="33"/>
      </c>
      <c r="N141" s="11">
        <f t="shared" si="34"/>
      </c>
    </row>
    <row r="142" spans="1:14" ht="12">
      <c r="A142" s="3" t="s">
        <v>0</v>
      </c>
      <c r="B142" s="3" t="s">
        <v>0</v>
      </c>
      <c r="C142" s="3" t="s">
        <v>305</v>
      </c>
      <c r="D142" s="6" t="s">
        <v>0</v>
      </c>
      <c r="E142" s="5" t="s">
        <v>0</v>
      </c>
      <c r="F142" s="4" t="s">
        <v>0</v>
      </c>
      <c r="G142" s="4">
        <f>'Actual Usage'!P140</f>
        <v>-25.360500000000002</v>
      </c>
      <c r="H142" s="4">
        <f t="shared" si="31"/>
        <v>-25.360500000000002</v>
      </c>
      <c r="J142" s="5">
        <f>'Actual Usage'!Q140</f>
        <v>-6.75</v>
      </c>
      <c r="K142" s="5">
        <f t="shared" si="30"/>
        <v>-6.75</v>
      </c>
      <c r="L142" s="11">
        <f t="shared" si="32"/>
      </c>
      <c r="M142" s="11">
        <f t="shared" si="33"/>
      </c>
      <c r="N142" s="11">
        <f t="shared" si="34"/>
      </c>
    </row>
    <row r="143" spans="1:14" ht="12">
      <c r="A143" s="3" t="s">
        <v>0</v>
      </c>
      <c r="B143" s="3" t="s">
        <v>0</v>
      </c>
      <c r="C143" s="3" t="s">
        <v>306</v>
      </c>
      <c r="D143" s="6">
        <f>'Sales Data'!E255</f>
        <v>618</v>
      </c>
      <c r="E143" s="5">
        <f>'Sales Data'!F255</f>
        <v>2533</v>
      </c>
      <c r="F143" s="4">
        <f>'Expected Usage'!F256</f>
        <v>1020.8</v>
      </c>
      <c r="G143" s="4">
        <f>'Actual Usage'!P141</f>
        <v>1039.7805</v>
      </c>
      <c r="H143" s="4">
        <f t="shared" si="31"/>
        <v>18.98050000000012</v>
      </c>
      <c r="I143" s="5">
        <f>'Expected Usage'!G256</f>
        <v>166.03773584905662</v>
      </c>
      <c r="J143" s="5">
        <f>'Actual Usage'!Q141</f>
        <v>169.125</v>
      </c>
      <c r="K143" s="5">
        <f t="shared" si="30"/>
        <v>3.0872641509433834</v>
      </c>
      <c r="L143" s="11">
        <f t="shared" si="32"/>
        <v>0.06554983649785101</v>
      </c>
      <c r="M143" s="11">
        <f t="shared" si="33"/>
        <v>0.06676865377023293</v>
      </c>
      <c r="N143" s="11">
        <f t="shared" si="34"/>
        <v>0.018593750000000037</v>
      </c>
    </row>
    <row r="144" spans="1:14" ht="12">
      <c r="A144" s="3" t="s">
        <v>0</v>
      </c>
      <c r="B144" s="3" t="s">
        <v>0</v>
      </c>
      <c r="C144" s="3" t="s">
        <v>308</v>
      </c>
      <c r="D144" s="6">
        <f>'Sales Data'!E257</f>
        <v>2481</v>
      </c>
      <c r="E144" s="5">
        <f>'Sales Data'!F257</f>
        <v>11587</v>
      </c>
      <c r="F144" s="4">
        <f>'Expected Usage'!F258</f>
        <v>3969.5999999999995</v>
      </c>
      <c r="G144" s="4">
        <f>'Actual Usage'!P142</f>
        <v>4274.0896</v>
      </c>
      <c r="H144" s="4">
        <f t="shared" si="31"/>
        <v>304.4896000000008</v>
      </c>
      <c r="I144" s="5">
        <f>'Expected Usage'!G258</f>
        <v>713.762583545277</v>
      </c>
      <c r="J144" s="5">
        <f>'Actual Usage'!Q142</f>
        <v>768.5120000000001</v>
      </c>
      <c r="K144" s="5">
        <f t="shared" si="30"/>
        <v>54.74941645472302</v>
      </c>
      <c r="L144" s="11">
        <f t="shared" si="32"/>
        <v>0.06160029201219272</v>
      </c>
      <c r="M144" s="11">
        <f t="shared" si="33"/>
        <v>0.06632536463277812</v>
      </c>
      <c r="N144" s="11">
        <f t="shared" si="34"/>
        <v>0.07670536074163661</v>
      </c>
    </row>
    <row r="145" spans="1:14" ht="12">
      <c r="A145" s="3" t="s">
        <v>0</v>
      </c>
      <c r="B145" s="3" t="s">
        <v>0</v>
      </c>
      <c r="C145" s="3" t="s">
        <v>309</v>
      </c>
      <c r="D145" s="6">
        <f>'Sales Data'!E259</f>
        <v>111</v>
      </c>
      <c r="E145" s="5">
        <f>'Sales Data'!F259</f>
        <v>444</v>
      </c>
      <c r="F145" s="4">
        <f>'Expected Usage'!F261</f>
        <v>183.1</v>
      </c>
      <c r="G145" s="4">
        <f>'Actual Usage'!P143</f>
        <v>273.89340000000004</v>
      </c>
      <c r="H145" s="4">
        <f t="shared" si="31"/>
        <v>90.79340000000005</v>
      </c>
      <c r="I145" s="5">
        <f>'Expected Usage'!G261</f>
        <v>27.074584491630684</v>
      </c>
      <c r="J145" s="5">
        <f>'Actual Usage'!Q143</f>
        <v>40.50000000000001</v>
      </c>
      <c r="K145" s="5">
        <f t="shared" si="30"/>
        <v>13.425415508369323</v>
      </c>
      <c r="L145" s="11">
        <f t="shared" si="32"/>
        <v>0.060978793900069106</v>
      </c>
      <c r="M145" s="11">
        <f t="shared" si="33"/>
        <v>0.09121621621621623</v>
      </c>
      <c r="N145" s="11">
        <f t="shared" si="34"/>
        <v>0.49586783178590965</v>
      </c>
    </row>
    <row r="146" spans="1:14" ht="12">
      <c r="A146" s="3" t="s">
        <v>0</v>
      </c>
      <c r="B146" s="3" t="s">
        <v>0</v>
      </c>
      <c r="C146" s="3" t="s">
        <v>310</v>
      </c>
      <c r="D146" s="6">
        <f>'Sales Data'!E262</f>
        <v>2272</v>
      </c>
      <c r="E146" s="5">
        <f>'Sales Data'!F262</f>
        <v>11552</v>
      </c>
      <c r="F146" s="4">
        <f>'Expected Usage'!F264</f>
        <v>3616</v>
      </c>
      <c r="G146" s="4">
        <f>'Actual Usage'!P144</f>
        <v>3596.1189</v>
      </c>
      <c r="H146" s="4">
        <f t="shared" si="31"/>
        <v>-19.88110000000006</v>
      </c>
      <c r="I146" s="5">
        <f>'Expected Usage'!G264</f>
        <v>534.6897734666114</v>
      </c>
      <c r="J146" s="5">
        <f>'Actual Usage'!Q144</f>
        <v>531.75</v>
      </c>
      <c r="K146" s="5">
        <f t="shared" si="30"/>
        <v>-2.9397734666114275</v>
      </c>
      <c r="L146" s="11">
        <f t="shared" si="32"/>
        <v>0.04628547207986595</v>
      </c>
      <c r="M146" s="11">
        <f t="shared" si="33"/>
        <v>0.04603099030470914</v>
      </c>
      <c r="N146" s="11">
        <f t="shared" si="34"/>
        <v>-0.005498091814159253</v>
      </c>
    </row>
    <row r="147" spans="1:14" ht="12">
      <c r="A147" s="3" t="s">
        <v>0</v>
      </c>
      <c r="B147" s="3" t="s">
        <v>0</v>
      </c>
      <c r="C147" s="3" t="s">
        <v>311</v>
      </c>
      <c r="D147" s="6">
        <f>'Sales Data'!E264</f>
        <v>4</v>
      </c>
      <c r="E147" s="5">
        <f>'Sales Data'!F264</f>
        <v>18</v>
      </c>
      <c r="F147" s="4">
        <f>'Expected Usage'!F266</f>
        <v>6.4</v>
      </c>
      <c r="G147" s="4">
        <f>'Actual Usage'!P145</f>
        <v>6.762800000000006</v>
      </c>
      <c r="H147" s="4">
        <f t="shared" si="31"/>
        <v>0.36280000000000534</v>
      </c>
      <c r="I147" s="5">
        <f>'Expected Usage'!G266</f>
        <v>1.7734666114627078</v>
      </c>
      <c r="J147" s="5">
        <f>'Actual Usage'!Q145</f>
        <v>1.8740000000000014</v>
      </c>
      <c r="K147" s="5">
        <f t="shared" si="30"/>
        <v>0.10053338853729366</v>
      </c>
      <c r="L147" s="11">
        <f t="shared" si="32"/>
        <v>0.09852592285903933</v>
      </c>
      <c r="M147" s="11">
        <f t="shared" si="33"/>
        <v>0.1041111111111112</v>
      </c>
      <c r="N147" s="11">
        <f t="shared" si="34"/>
        <v>0.05668750000000077</v>
      </c>
    </row>
    <row r="148" spans="1:14" ht="12">
      <c r="A148" s="3" t="s">
        <v>0</v>
      </c>
      <c r="B148" s="3" t="s">
        <v>0</v>
      </c>
      <c r="C148" s="3" t="s">
        <v>312</v>
      </c>
      <c r="D148" s="6" t="s">
        <v>0</v>
      </c>
      <c r="E148" s="5" t="s">
        <v>0</v>
      </c>
      <c r="F148" s="4" t="s">
        <v>0</v>
      </c>
      <c r="G148" s="4">
        <f>'Actual Usage'!P146</f>
        <v>0</v>
      </c>
      <c r="H148" s="4">
        <f t="shared" si="31"/>
        <v>0</v>
      </c>
      <c r="J148" s="5">
        <f>'Actual Usage'!Q146</f>
        <v>0</v>
      </c>
      <c r="K148" s="5">
        <f t="shared" si="30"/>
        <v>0</v>
      </c>
      <c r="L148" s="11">
        <f t="shared" si="32"/>
      </c>
      <c r="M148" s="11">
        <f t="shared" si="33"/>
      </c>
      <c r="N148" s="11">
        <f t="shared" si="34"/>
      </c>
    </row>
    <row r="149" spans="1:14" ht="12">
      <c r="A149" s="3" t="s">
        <v>0</v>
      </c>
      <c r="B149" s="3" t="s">
        <v>0</v>
      </c>
      <c r="C149" s="3" t="s">
        <v>313</v>
      </c>
      <c r="D149" s="6" t="s">
        <v>0</v>
      </c>
      <c r="E149" s="5" t="s">
        <v>0</v>
      </c>
      <c r="F149" s="4" t="s">
        <v>0</v>
      </c>
      <c r="G149" s="4">
        <f>'Actual Usage'!P147</f>
        <v>-3.3813999999999953</v>
      </c>
      <c r="H149" s="4">
        <f t="shared" si="31"/>
        <v>-3.3813999999999953</v>
      </c>
      <c r="J149" s="5">
        <f>'Actual Usage'!Q147</f>
        <v>-0.9469999999999988</v>
      </c>
      <c r="K149" s="5">
        <f t="shared" si="30"/>
        <v>-0.9469999999999988</v>
      </c>
      <c r="L149" s="11">
        <f t="shared" si="32"/>
      </c>
      <c r="M149" s="11">
        <f t="shared" si="33"/>
      </c>
      <c r="N149" s="11">
        <f t="shared" si="34"/>
      </c>
    </row>
    <row r="150" spans="1:14" ht="12">
      <c r="A150" s="3" t="s">
        <v>0</v>
      </c>
      <c r="B150" s="3" t="s">
        <v>0</v>
      </c>
      <c r="C150" s="3" t="s">
        <v>314</v>
      </c>
      <c r="D150" s="6">
        <f>'Sales Data'!E266</f>
        <v>23</v>
      </c>
      <c r="E150" s="5">
        <f>'Sales Data'!F266</f>
        <v>103</v>
      </c>
      <c r="F150" s="4">
        <f>'Expected Usage'!F268</f>
        <v>36.8</v>
      </c>
      <c r="G150" s="4">
        <f>'Actual Usage'!P148</f>
        <v>35.50469999999999</v>
      </c>
      <c r="H150" s="4">
        <f t="shared" si="31"/>
        <v>-1.2953000000000046</v>
      </c>
      <c r="I150" s="5">
        <f>'Expected Usage'!G268</f>
        <v>7.618146329922517</v>
      </c>
      <c r="J150" s="5">
        <f>'Actual Usage'!Q148</f>
        <v>7.349999999999999</v>
      </c>
      <c r="K150" s="5">
        <f t="shared" si="30"/>
        <v>-0.2681463299225184</v>
      </c>
      <c r="L150" s="11">
        <f t="shared" si="32"/>
        <v>0.07396258572740308</v>
      </c>
      <c r="M150" s="11">
        <f t="shared" si="33"/>
        <v>0.07135922330097086</v>
      </c>
      <c r="N150" s="11">
        <f t="shared" si="34"/>
        <v>-0.03519836956521758</v>
      </c>
    </row>
    <row r="151" spans="1:14" ht="12">
      <c r="A151" s="3" t="s">
        <v>0</v>
      </c>
      <c r="B151" s="3" t="s">
        <v>0</v>
      </c>
      <c r="C151" s="3" t="s">
        <v>315</v>
      </c>
      <c r="D151" s="6">
        <f>'Sales Data'!E268</f>
        <v>21</v>
      </c>
      <c r="E151" s="5">
        <f>'Sales Data'!F268</f>
        <v>98</v>
      </c>
      <c r="F151" s="4">
        <f>'Expected Usage'!F270</f>
        <v>33.6</v>
      </c>
      <c r="G151" s="4">
        <f>'Actual Usage'!P149</f>
        <v>33.814</v>
      </c>
      <c r="H151" s="4">
        <f t="shared" si="31"/>
        <v>0.21399999999999864</v>
      </c>
      <c r="I151" s="5">
        <f>'Expected Usage'!G270</f>
        <v>7.1544330750576695</v>
      </c>
      <c r="J151" s="5">
        <f>'Actual Usage'!Q149</f>
        <v>7.2</v>
      </c>
      <c r="K151" s="5">
        <f t="shared" si="30"/>
        <v>0.04556692494233072</v>
      </c>
      <c r="L151" s="11">
        <f t="shared" si="32"/>
        <v>0.07300441913324153</v>
      </c>
      <c r="M151" s="11">
        <f t="shared" si="33"/>
        <v>0.07346938775510205</v>
      </c>
      <c r="N151" s="11">
        <f t="shared" si="34"/>
        <v>0.006369047619047498</v>
      </c>
    </row>
    <row r="152" spans="1:14" ht="12">
      <c r="A152" s="3" t="s">
        <v>0</v>
      </c>
      <c r="B152" s="3" t="s">
        <v>0</v>
      </c>
      <c r="C152" s="3" t="s">
        <v>316</v>
      </c>
      <c r="D152" s="6">
        <f>'Sales Data'!E270</f>
        <v>18</v>
      </c>
      <c r="E152" s="5">
        <f>'Sales Data'!F270</f>
        <v>89</v>
      </c>
      <c r="F152" s="4">
        <f>'Expected Usage'!F272</f>
        <v>28.8</v>
      </c>
      <c r="G152" s="4">
        <f>'Actual Usage'!P150</f>
        <v>27.051199999999994</v>
      </c>
      <c r="H152" s="4">
        <f t="shared" si="31"/>
        <v>-1.7488000000000063</v>
      </c>
      <c r="I152" s="5">
        <f>'Expected Usage'!G272</f>
        <v>4.292659845034601</v>
      </c>
      <c r="J152" s="5">
        <f>'Actual Usage'!Q150</f>
        <v>4.031999999999999</v>
      </c>
      <c r="K152" s="5">
        <f t="shared" si="30"/>
        <v>-0.2606598450346018</v>
      </c>
      <c r="L152" s="11">
        <f t="shared" si="32"/>
        <v>0.048232133090276415</v>
      </c>
      <c r="M152" s="11">
        <f t="shared" si="33"/>
        <v>0.04530337078651685</v>
      </c>
      <c r="N152" s="11">
        <f t="shared" si="34"/>
        <v>-0.06072222222222233</v>
      </c>
    </row>
    <row r="153" spans="1:14" ht="12">
      <c r="A153" s="3" t="s">
        <v>0</v>
      </c>
      <c r="B153" s="3" t="s">
        <v>0</v>
      </c>
      <c r="C153" s="3" t="s">
        <v>317</v>
      </c>
      <c r="D153" s="6" t="s">
        <v>0</v>
      </c>
      <c r="E153" s="5" t="s">
        <v>0</v>
      </c>
      <c r="F153" s="4" t="s">
        <v>0</v>
      </c>
      <c r="G153" s="4">
        <f>'Actual Usage'!P151</f>
        <v>0</v>
      </c>
      <c r="H153" s="4">
        <f t="shared" si="31"/>
        <v>0</v>
      </c>
      <c r="J153" s="5">
        <f>'Actual Usage'!Q151</f>
        <v>0</v>
      </c>
      <c r="K153" s="5">
        <f t="shared" si="30"/>
        <v>0</v>
      </c>
      <c r="L153" s="11">
        <f t="shared" si="32"/>
      </c>
      <c r="M153" s="11">
        <f t="shared" si="33"/>
      </c>
      <c r="N153" s="11">
        <f t="shared" si="34"/>
      </c>
    </row>
    <row r="154" spans="1:14" ht="12">
      <c r="A154" s="3" t="s">
        <v>0</v>
      </c>
      <c r="B154" s="3" t="s">
        <v>0</v>
      </c>
      <c r="C154" s="3" t="s">
        <v>318</v>
      </c>
      <c r="D154" s="6" t="s">
        <v>0</v>
      </c>
      <c r="E154" s="5" t="s">
        <v>0</v>
      </c>
      <c r="F154" s="4" t="s">
        <v>0</v>
      </c>
      <c r="G154" s="4">
        <f>'Actual Usage'!P152</f>
        <v>0</v>
      </c>
      <c r="H154" s="4">
        <f t="shared" si="31"/>
        <v>0</v>
      </c>
      <c r="J154" s="5">
        <f>'Actual Usage'!Q152</f>
        <v>0</v>
      </c>
      <c r="K154" s="5">
        <f t="shared" si="30"/>
        <v>0</v>
      </c>
      <c r="L154" s="11">
        <f t="shared" si="32"/>
      </c>
      <c r="M154" s="11">
        <f t="shared" si="33"/>
      </c>
      <c r="N154" s="11">
        <f t="shared" si="34"/>
      </c>
    </row>
    <row r="155" spans="1:14" ht="12">
      <c r="A155" s="3" t="s">
        <v>0</v>
      </c>
      <c r="B155" s="3" t="s">
        <v>0</v>
      </c>
      <c r="C155" s="3" t="s">
        <v>319</v>
      </c>
      <c r="D155" s="6">
        <f>'Sales Data'!E272</f>
        <v>3</v>
      </c>
      <c r="E155" s="5">
        <f>'Sales Data'!F272</f>
        <v>14</v>
      </c>
      <c r="F155" s="4">
        <f>'Expected Usage'!F274</f>
        <v>4.8</v>
      </c>
      <c r="G155" s="4">
        <f>'Actual Usage'!P153</f>
        <v>3.381400000000018</v>
      </c>
      <c r="H155" s="4">
        <f t="shared" si="31"/>
        <v>-1.4185999999999819</v>
      </c>
      <c r="I155" s="5">
        <f>'Expected Usage'!G274</f>
        <v>1.1824687999053647</v>
      </c>
      <c r="J155" s="5">
        <f>'Actual Usage'!Q153</f>
        <v>0.8330000000000044</v>
      </c>
      <c r="K155" s="5">
        <f t="shared" si="30"/>
        <v>-0.3494687999053603</v>
      </c>
      <c r="L155" s="11">
        <f t="shared" si="32"/>
        <v>0.08446205713609747</v>
      </c>
      <c r="M155" s="11">
        <f t="shared" si="33"/>
        <v>0.059500000000000317</v>
      </c>
      <c r="N155" s="11">
        <f t="shared" si="34"/>
        <v>-0.2955416666666629</v>
      </c>
    </row>
    <row r="156" spans="1:14" ht="12">
      <c r="A156" s="3" t="s">
        <v>0</v>
      </c>
      <c r="B156" s="3" t="s">
        <v>0</v>
      </c>
      <c r="C156" s="3" t="s">
        <v>320</v>
      </c>
      <c r="D156" s="6">
        <f>'Sales Data'!E274</f>
        <v>175</v>
      </c>
      <c r="E156" s="5">
        <f>'Sales Data'!F274</f>
        <v>782</v>
      </c>
      <c r="F156" s="4">
        <f>'Expected Usage'!F276</f>
        <v>280</v>
      </c>
      <c r="G156" s="4">
        <f>'Actual Usage'!P154</f>
        <v>255.2957</v>
      </c>
      <c r="H156" s="4">
        <f t="shared" si="31"/>
        <v>-24.70429999999999</v>
      </c>
      <c r="I156" s="5">
        <f>'Expected Usage'!G276</f>
        <v>80.07334240255516</v>
      </c>
      <c r="J156" s="5">
        <f>'Actual Usage'!Q154</f>
        <v>73.00850000000001</v>
      </c>
      <c r="K156" s="5">
        <f t="shared" si="30"/>
        <v>-7.0648424025551435</v>
      </c>
      <c r="L156" s="11">
        <f t="shared" si="32"/>
        <v>0.1023955785198915</v>
      </c>
      <c r="M156" s="11">
        <f t="shared" si="33"/>
        <v>0.09336125319693096</v>
      </c>
      <c r="N156" s="11">
        <f t="shared" si="34"/>
        <v>-0.08822964285714273</v>
      </c>
    </row>
    <row r="157" spans="1:14" ht="12">
      <c r="A157" s="3" t="s">
        <v>0</v>
      </c>
      <c r="B157" s="3" t="s">
        <v>0</v>
      </c>
      <c r="C157" s="3" t="s">
        <v>321</v>
      </c>
      <c r="D157" s="6" t="s">
        <v>0</v>
      </c>
      <c r="E157" s="5" t="s">
        <v>0</v>
      </c>
      <c r="F157" s="4" t="s">
        <v>0</v>
      </c>
      <c r="G157" s="4">
        <f>'Actual Usage'!P155</f>
        <v>0</v>
      </c>
      <c r="H157" s="4">
        <f t="shared" si="31"/>
        <v>0</v>
      </c>
      <c r="J157" s="5">
        <f>'Actual Usage'!Q155</f>
        <v>0</v>
      </c>
      <c r="K157" s="5">
        <f t="shared" si="30"/>
        <v>0</v>
      </c>
      <c r="L157" s="11">
        <f t="shared" si="32"/>
      </c>
      <c r="M157" s="11">
        <f t="shared" si="33"/>
      </c>
      <c r="N157" s="11">
        <f t="shared" si="34"/>
      </c>
    </row>
    <row r="158" spans="1:14" ht="12">
      <c r="A158" s="3" t="s">
        <v>0</v>
      </c>
      <c r="B158" s="3" t="s">
        <v>0</v>
      </c>
      <c r="C158" s="3" t="s">
        <v>322</v>
      </c>
      <c r="D158" s="6" t="s">
        <v>0</v>
      </c>
      <c r="E158" s="5" t="s">
        <v>0</v>
      </c>
      <c r="F158" s="4" t="s">
        <v>0</v>
      </c>
      <c r="G158" s="4">
        <f>'Actual Usage'!P156</f>
        <v>0</v>
      </c>
      <c r="H158" s="4">
        <f t="shared" si="31"/>
        <v>0</v>
      </c>
      <c r="J158" s="5">
        <f>'Actual Usage'!Q156</f>
        <v>0</v>
      </c>
      <c r="K158" s="5">
        <f t="shared" si="30"/>
        <v>0</v>
      </c>
      <c r="L158" s="11">
        <f t="shared" si="32"/>
      </c>
      <c r="M158" s="11">
        <f t="shared" si="33"/>
      </c>
      <c r="N158" s="11">
        <f t="shared" si="34"/>
      </c>
    </row>
    <row r="159" spans="1:14" ht="12">
      <c r="A159" s="3" t="s">
        <v>0</v>
      </c>
      <c r="B159" s="3" t="s">
        <v>0</v>
      </c>
      <c r="C159" s="3" t="s">
        <v>323</v>
      </c>
      <c r="D159" s="6">
        <f>'Sales Data'!E276</f>
        <v>15</v>
      </c>
      <c r="E159" s="5">
        <f>'Sales Data'!F276</f>
        <v>78</v>
      </c>
      <c r="F159" s="4">
        <f>'Expected Usage'!F278</f>
        <v>24</v>
      </c>
      <c r="G159" s="4">
        <f>'Actual Usage'!P157</f>
        <v>23.6698</v>
      </c>
      <c r="H159" s="4">
        <f t="shared" si="31"/>
        <v>-0.3302000000000014</v>
      </c>
      <c r="I159" s="5">
        <f>'Expected Usage'!G278</f>
        <v>6.29561719997634</v>
      </c>
      <c r="J159" s="5">
        <f>'Actual Usage'!Q157</f>
        <v>6.208999999999999</v>
      </c>
      <c r="K159" s="5">
        <f t="shared" si="30"/>
        <v>-0.08661719997634165</v>
      </c>
      <c r="L159" s="11">
        <f t="shared" si="32"/>
        <v>0.0807130410253377</v>
      </c>
      <c r="M159" s="11">
        <f t="shared" si="33"/>
        <v>0.07960256410256408</v>
      </c>
      <c r="N159" s="11">
        <f t="shared" si="34"/>
        <v>-0.013758333333333532</v>
      </c>
    </row>
    <row r="160" spans="1:14" ht="12">
      <c r="A160" s="3" t="s">
        <v>0</v>
      </c>
      <c r="B160" s="3" t="s">
        <v>0</v>
      </c>
      <c r="C160" s="3" t="s">
        <v>324</v>
      </c>
      <c r="D160" s="6" t="s">
        <v>0</v>
      </c>
      <c r="E160" s="5" t="s">
        <v>0</v>
      </c>
      <c r="F160" s="4" t="s">
        <v>0</v>
      </c>
      <c r="G160" s="4">
        <f>'Actual Usage'!P158</f>
        <v>-3.381400000000003</v>
      </c>
      <c r="H160" s="4">
        <f t="shared" si="31"/>
        <v>-3.381400000000003</v>
      </c>
      <c r="J160" s="5">
        <f>'Actual Usage'!Q158</f>
        <v>-0.8870000000000007</v>
      </c>
      <c r="K160" s="5">
        <f aca="true" t="shared" si="35" ref="K160:K191">IF(J160="",0,J160)-IF(I160="",0,I160)</f>
        <v>-0.8870000000000007</v>
      </c>
      <c r="L160" s="11">
        <f t="shared" si="32"/>
      </c>
      <c r="M160" s="11">
        <f t="shared" si="33"/>
      </c>
      <c r="N160" s="11">
        <f t="shared" si="34"/>
      </c>
    </row>
    <row r="161" spans="1:14" ht="12">
      <c r="A161" s="3" t="s">
        <v>0</v>
      </c>
      <c r="B161" s="3" t="s">
        <v>0</v>
      </c>
      <c r="C161" s="3" t="s">
        <v>325</v>
      </c>
      <c r="D161" s="6">
        <f>'Sales Data'!E278</f>
        <v>2</v>
      </c>
      <c r="E161" s="5">
        <f>'Sales Data'!F278</f>
        <v>9</v>
      </c>
      <c r="F161" s="4">
        <f>'Expected Usage'!F280</f>
        <v>3.2</v>
      </c>
      <c r="G161" s="4">
        <f>'Actual Usage'!P159</f>
        <v>3.381400000000003</v>
      </c>
      <c r="H161" s="4">
        <f t="shared" si="31"/>
        <v>0.18140000000000267</v>
      </c>
      <c r="I161" s="5">
        <f>'Expected Usage'!G280</f>
        <v>0.8081859584787366</v>
      </c>
      <c r="J161" s="5">
        <f>'Actual Usage'!Q159</f>
        <v>0.8540000000000006</v>
      </c>
      <c r="K161" s="5">
        <f t="shared" si="35"/>
        <v>0.045814041521264004</v>
      </c>
      <c r="L161" s="11">
        <f t="shared" si="32"/>
        <v>0.08979843983097074</v>
      </c>
      <c r="M161" s="11">
        <f t="shared" si="33"/>
        <v>0.09488888888888897</v>
      </c>
      <c r="N161" s="11">
        <f t="shared" si="34"/>
        <v>0.056687500000000765</v>
      </c>
    </row>
    <row r="162" spans="1:14" ht="12">
      <c r="A162" s="3" t="s">
        <v>0</v>
      </c>
      <c r="B162" s="3" t="s">
        <v>0</v>
      </c>
      <c r="C162" s="3" t="s">
        <v>326</v>
      </c>
      <c r="D162" s="6">
        <f>'Sales Data'!E280</f>
        <v>14</v>
      </c>
      <c r="E162" s="5">
        <f>'Sales Data'!F280</f>
        <v>68</v>
      </c>
      <c r="F162" s="4">
        <f>'Expected Usage'!F282</f>
        <v>22.4</v>
      </c>
      <c r="G162" s="4">
        <f>'Actual Usage'!P160</f>
        <v>27.051200000000023</v>
      </c>
      <c r="H162" s="4">
        <f t="shared" si="31"/>
        <v>4.651200000000024</v>
      </c>
      <c r="I162" s="5">
        <f>'Expected Usage'!G282</f>
        <v>6.538356893594368</v>
      </c>
      <c r="J162" s="5">
        <f>'Actual Usage'!Q160</f>
        <v>7.896000000000006</v>
      </c>
      <c r="K162" s="5">
        <f t="shared" si="35"/>
        <v>1.3576431064056385</v>
      </c>
      <c r="L162" s="11">
        <f t="shared" si="32"/>
        <v>0.0961523072587407</v>
      </c>
      <c r="M162" s="11">
        <f t="shared" si="33"/>
        <v>0.11611764705882362</v>
      </c>
      <c r="N162" s="11">
        <f t="shared" si="34"/>
        <v>0.20764285714285832</v>
      </c>
    </row>
    <row r="163" spans="1:14" ht="12">
      <c r="A163" s="3" t="s">
        <v>0</v>
      </c>
      <c r="B163" s="3" t="s">
        <v>0</v>
      </c>
      <c r="C163" s="3" t="s">
        <v>327</v>
      </c>
      <c r="D163" s="6">
        <f>'Sales Data'!E282</f>
        <v>15</v>
      </c>
      <c r="E163" s="5">
        <f>'Sales Data'!F282</f>
        <v>77</v>
      </c>
      <c r="F163" s="4">
        <f>'Expected Usage'!F284</f>
        <v>24</v>
      </c>
      <c r="G163" s="4">
        <f>'Actual Usage'!P161</f>
        <v>-23.669800000000038</v>
      </c>
      <c r="H163" s="4">
        <f t="shared" si="31"/>
        <v>-47.66980000000004</v>
      </c>
      <c r="I163" s="5">
        <f>'Expected Usage'!G284</f>
        <v>6.29561719997634</v>
      </c>
      <c r="J163" s="5">
        <f>'Actual Usage'!Q161</f>
        <v>-6.2090000000000085</v>
      </c>
      <c r="K163" s="5">
        <f t="shared" si="35"/>
        <v>-12.504617199976348</v>
      </c>
      <c r="L163" s="11">
        <f t="shared" si="32"/>
        <v>0.08176126233735508</v>
      </c>
      <c r="M163" s="11">
        <f t="shared" si="33"/>
        <v>-0.08063636363636374</v>
      </c>
      <c r="N163" s="11">
        <f t="shared" si="34"/>
        <v>-1.986241666666668</v>
      </c>
    </row>
    <row r="164" spans="1:14" ht="12">
      <c r="A164" s="3" t="s">
        <v>0</v>
      </c>
      <c r="B164" s="3" t="s">
        <v>0</v>
      </c>
      <c r="C164" s="3" t="s">
        <v>328</v>
      </c>
      <c r="D164" s="6">
        <f>'Sales Data'!E284</f>
        <v>27</v>
      </c>
      <c r="E164" s="5">
        <f>'Sales Data'!F284</f>
        <v>142</v>
      </c>
      <c r="F164" s="4">
        <f>'Expected Usage'!F286</f>
        <v>43.2</v>
      </c>
      <c r="G164" s="4">
        <f>'Actual Usage'!P162</f>
        <v>42.2675</v>
      </c>
      <c r="H164" s="4">
        <f t="shared" si="31"/>
        <v>-0.9325000000000045</v>
      </c>
      <c r="I164" s="5">
        <f>'Expected Usage'!G286</f>
        <v>9.364641864316555</v>
      </c>
      <c r="J164" s="5">
        <f>'Actual Usage'!Q162</f>
        <v>9.1625</v>
      </c>
      <c r="K164" s="5">
        <f t="shared" si="35"/>
        <v>-0.20214186431655534</v>
      </c>
      <c r="L164" s="11">
        <f t="shared" si="32"/>
        <v>0.06594818214307432</v>
      </c>
      <c r="M164" s="11">
        <f t="shared" si="33"/>
        <v>0.06452464788732394</v>
      </c>
      <c r="N164" s="11">
        <f t="shared" si="34"/>
        <v>-0.021585648148148062</v>
      </c>
    </row>
    <row r="165" spans="1:14" ht="12">
      <c r="A165" s="3" t="s">
        <v>0</v>
      </c>
      <c r="B165" s="3" t="s">
        <v>0</v>
      </c>
      <c r="C165" s="3" t="s">
        <v>329</v>
      </c>
      <c r="D165" s="6">
        <f>'Sales Data'!E286</f>
        <v>20</v>
      </c>
      <c r="E165" s="5">
        <f>'Sales Data'!F286</f>
        <v>140</v>
      </c>
      <c r="F165" s="4">
        <f>'Expected Usage'!F288</f>
        <v>32</v>
      </c>
      <c r="G165" s="4">
        <f>'Actual Usage'!P163</f>
        <v>32.12329999999998</v>
      </c>
      <c r="H165" s="4">
        <f t="shared" si="31"/>
        <v>0.12329999999997909</v>
      </c>
      <c r="I165" s="5">
        <f>'Expected Usage'!G288</f>
        <v>9.103921452652747</v>
      </c>
      <c r="J165" s="5">
        <f>'Actual Usage'!Q163</f>
        <v>9.138999999999992</v>
      </c>
      <c r="K165" s="5">
        <f t="shared" si="35"/>
        <v>0.03507854734724525</v>
      </c>
      <c r="L165" s="11">
        <f t="shared" si="32"/>
        <v>0.06502801037609104</v>
      </c>
      <c r="M165" s="11">
        <f t="shared" si="33"/>
        <v>0.06527857142857137</v>
      </c>
      <c r="N165" s="11">
        <f t="shared" si="34"/>
        <v>0.0038531249999991727</v>
      </c>
    </row>
    <row r="166" spans="1:14" ht="12">
      <c r="A166" s="3" t="s">
        <v>0</v>
      </c>
      <c r="B166" s="3" t="s">
        <v>0</v>
      </c>
      <c r="C166" s="3" t="s">
        <v>330</v>
      </c>
      <c r="D166" s="6">
        <f>'Sales Data'!E288</f>
        <v>11</v>
      </c>
      <c r="E166" s="5">
        <f>'Sales Data'!F288</f>
        <v>71</v>
      </c>
      <c r="F166" s="4">
        <f>'Expected Usage'!F290</f>
        <v>17.6</v>
      </c>
      <c r="G166" s="4">
        <f>'Actual Usage'!P164</f>
        <v>16.907</v>
      </c>
      <c r="H166" s="4">
        <f t="shared" si="31"/>
        <v>-0.6930000000000014</v>
      </c>
      <c r="I166" s="5">
        <f>'Expected Usage'!G290</f>
        <v>4.892648015614835</v>
      </c>
      <c r="J166" s="5">
        <f>'Actual Usage'!Q164</f>
        <v>4.7</v>
      </c>
      <c r="K166" s="5">
        <f t="shared" si="35"/>
        <v>-0.1926480156148349</v>
      </c>
      <c r="L166" s="11">
        <f t="shared" si="32"/>
        <v>0.06891053543119487</v>
      </c>
      <c r="M166" s="11">
        <f t="shared" si="33"/>
        <v>0.06619718309859156</v>
      </c>
      <c r="N166" s="11">
        <f t="shared" si="34"/>
        <v>-0.03937500000000015</v>
      </c>
    </row>
    <row r="167" spans="1:14" ht="12">
      <c r="A167" s="3" t="s">
        <v>0</v>
      </c>
      <c r="B167" s="3" t="s">
        <v>0</v>
      </c>
      <c r="C167" s="3" t="s">
        <v>331</v>
      </c>
      <c r="D167" s="6">
        <f>'Sales Data'!E290</f>
        <v>22</v>
      </c>
      <c r="E167" s="5">
        <f>'Sales Data'!F290</f>
        <v>106</v>
      </c>
      <c r="F167" s="4">
        <f>'Expected Usage'!F292</f>
        <v>35.2</v>
      </c>
      <c r="G167" s="4">
        <f>'Actual Usage'!P165</f>
        <v>35.50469999999999</v>
      </c>
      <c r="H167" s="4">
        <f t="shared" si="31"/>
        <v>0.30469999999998976</v>
      </c>
      <c r="I167" s="5">
        <f>'Expected Usage'!G292</f>
        <v>10.014313597918022</v>
      </c>
      <c r="J167" s="5">
        <f>'Actual Usage'!Q165</f>
        <v>10.100999999999997</v>
      </c>
      <c r="K167" s="5">
        <f t="shared" si="35"/>
        <v>0.08668640208197509</v>
      </c>
      <c r="L167" s="11">
        <f t="shared" si="32"/>
        <v>0.09447465658413229</v>
      </c>
      <c r="M167" s="11">
        <f t="shared" si="33"/>
        <v>0.09529245283018865</v>
      </c>
      <c r="N167" s="11">
        <f t="shared" si="34"/>
        <v>0.008656249999999685</v>
      </c>
    </row>
    <row r="168" spans="1:14" ht="12">
      <c r="A168" s="3" t="s">
        <v>0</v>
      </c>
      <c r="B168" s="3" t="s">
        <v>0</v>
      </c>
      <c r="C168" s="3" t="s">
        <v>332</v>
      </c>
      <c r="D168" s="6">
        <f>'Sales Data'!E292</f>
        <v>11</v>
      </c>
      <c r="E168" s="5">
        <f>'Sales Data'!F292</f>
        <v>57</v>
      </c>
      <c r="F168" s="4">
        <f>'Expected Usage'!F294</f>
        <v>17.6</v>
      </c>
      <c r="G168" s="4">
        <f>'Actual Usage'!P166</f>
        <v>18.597699999999993</v>
      </c>
      <c r="H168" s="4">
        <f t="shared" si="31"/>
        <v>0.9976999999999911</v>
      </c>
      <c r="I168" s="5">
        <f>'Expected Usage'!G294</f>
        <v>4.892648015614835</v>
      </c>
      <c r="J168" s="5">
        <f>'Actual Usage'!Q166</f>
        <v>5.169999999999998</v>
      </c>
      <c r="K168" s="5">
        <f t="shared" si="35"/>
        <v>0.27735198438516306</v>
      </c>
      <c r="L168" s="11">
        <f t="shared" si="32"/>
        <v>0.08583593009850587</v>
      </c>
      <c r="M168" s="11">
        <f t="shared" si="33"/>
        <v>0.09070175438596488</v>
      </c>
      <c r="N168" s="11">
        <f t="shared" si="34"/>
        <v>0.05668749999999946</v>
      </c>
    </row>
    <row r="169" spans="1:14" ht="12">
      <c r="A169" s="3" t="s">
        <v>0</v>
      </c>
      <c r="B169" s="3" t="s">
        <v>0</v>
      </c>
      <c r="C169" s="3" t="s">
        <v>333</v>
      </c>
      <c r="D169" s="6">
        <f>'Sales Data'!E294</f>
        <v>3</v>
      </c>
      <c r="E169" s="5">
        <f>'Sales Data'!F294</f>
        <v>22</v>
      </c>
      <c r="F169" s="4">
        <f>'Expected Usage'!F296</f>
        <v>4.8</v>
      </c>
      <c r="G169" s="4">
        <f>'Actual Usage'!P167</f>
        <v>5.072100000000012</v>
      </c>
      <c r="H169" s="4">
        <f t="shared" si="31"/>
        <v>0.27210000000001244</v>
      </c>
      <c r="I169" s="5">
        <f>'Expected Usage'!G296</f>
        <v>1.2889335778080087</v>
      </c>
      <c r="J169" s="5">
        <f>'Actual Usage'!Q167</f>
        <v>1.3620000000000032</v>
      </c>
      <c r="K169" s="5">
        <f t="shared" si="35"/>
        <v>0.07306642219199455</v>
      </c>
      <c r="L169" s="11">
        <f t="shared" si="32"/>
        <v>0.05858788990036403</v>
      </c>
      <c r="M169" s="11">
        <f t="shared" si="33"/>
        <v>0.06190909090909105</v>
      </c>
      <c r="N169" s="11">
        <f t="shared" si="34"/>
        <v>0.05668750000000232</v>
      </c>
    </row>
    <row r="170" spans="1:14" ht="12">
      <c r="A170" s="3" t="s">
        <v>0</v>
      </c>
      <c r="B170" s="3" t="s">
        <v>0</v>
      </c>
      <c r="C170" s="3" t="s">
        <v>334</v>
      </c>
      <c r="D170" s="6">
        <f>'Sales Data'!E296</f>
        <v>4</v>
      </c>
      <c r="E170" s="5">
        <f>'Sales Data'!F296</f>
        <v>18</v>
      </c>
      <c r="F170" s="4">
        <f>'Expected Usage'!F298</f>
        <v>6.4</v>
      </c>
      <c r="G170" s="4">
        <f>'Actual Usage'!P168</f>
        <v>6.340125</v>
      </c>
      <c r="H170" s="4">
        <f t="shared" si="31"/>
        <v>-0.05987500000000079</v>
      </c>
      <c r="I170" s="5">
        <f>'Expected Usage'!G298</f>
        <v>1.6403462076851798</v>
      </c>
      <c r="J170" s="5">
        <f>'Actual Usage'!Q168</f>
        <v>1.625</v>
      </c>
      <c r="K170" s="5">
        <f t="shared" si="35"/>
        <v>-0.015346207685179802</v>
      </c>
      <c r="L170" s="11">
        <f t="shared" si="32"/>
        <v>0.09113034487139887</v>
      </c>
      <c r="M170" s="11">
        <f t="shared" si="33"/>
        <v>0.09027777777777778</v>
      </c>
      <c r="N170" s="11">
        <f t="shared" si="34"/>
        <v>-0.009355468750000007</v>
      </c>
    </row>
    <row r="171" spans="1:14" ht="12">
      <c r="A171" s="3" t="s">
        <v>0</v>
      </c>
      <c r="B171" s="3" t="s">
        <v>0</v>
      </c>
      <c r="C171" s="3" t="s">
        <v>335</v>
      </c>
      <c r="D171" s="6">
        <f>'Sales Data'!E298</f>
        <v>1</v>
      </c>
      <c r="E171" s="5">
        <f>'Sales Data'!F298</f>
        <v>9</v>
      </c>
      <c r="F171" s="4">
        <f>'Expected Usage'!F300</f>
        <v>1.6</v>
      </c>
      <c r="G171" s="4">
        <f>'Actual Usage'!P169</f>
        <v>1.6907000000000014</v>
      </c>
      <c r="H171" s="4">
        <f t="shared" si="31"/>
        <v>0.09070000000000134</v>
      </c>
      <c r="I171" s="5">
        <f>'Expected Usage'!G300</f>
        <v>0.5081918731886201</v>
      </c>
      <c r="J171" s="5">
        <f>'Actual Usage'!Q169</f>
        <v>0.5370000000000005</v>
      </c>
      <c r="K171" s="5">
        <f t="shared" si="35"/>
        <v>0.02880812681138034</v>
      </c>
      <c r="L171" s="11">
        <f t="shared" si="32"/>
        <v>0.05646576368762446</v>
      </c>
      <c r="M171" s="11">
        <f t="shared" si="33"/>
        <v>0.05966666666666672</v>
      </c>
      <c r="N171" s="11">
        <f t="shared" si="34"/>
        <v>0.056687500000000904</v>
      </c>
    </row>
    <row r="172" spans="1:14" ht="12">
      <c r="A172" s="3" t="s">
        <v>0</v>
      </c>
      <c r="B172" s="3" t="s">
        <v>0</v>
      </c>
      <c r="C172" s="3" t="s">
        <v>336</v>
      </c>
      <c r="D172" s="6" t="s">
        <v>0</v>
      </c>
      <c r="E172" s="5" t="s">
        <v>0</v>
      </c>
      <c r="F172" s="4" t="s">
        <v>0</v>
      </c>
      <c r="G172" s="4">
        <f>'Actual Usage'!P170</f>
        <v>0</v>
      </c>
      <c r="H172" s="4">
        <f t="shared" si="31"/>
        <v>0</v>
      </c>
      <c r="J172" s="5">
        <f>'Actual Usage'!Q170</f>
        <v>0</v>
      </c>
      <c r="K172" s="5">
        <f t="shared" si="35"/>
        <v>0</v>
      </c>
      <c r="L172" s="11">
        <f t="shared" si="32"/>
      </c>
      <c r="M172" s="11">
        <f t="shared" si="33"/>
      </c>
      <c r="N172" s="11">
        <f t="shared" si="34"/>
      </c>
    </row>
    <row r="173" spans="1:14" ht="12">
      <c r="A173" s="3" t="s">
        <v>0</v>
      </c>
      <c r="B173" s="3" t="s">
        <v>0</v>
      </c>
      <c r="C173" s="3" t="s">
        <v>337</v>
      </c>
      <c r="D173" s="6" t="s">
        <v>0</v>
      </c>
      <c r="E173" s="5" t="s">
        <v>0</v>
      </c>
      <c r="F173" s="4" t="s">
        <v>0</v>
      </c>
      <c r="G173" s="4">
        <f>'Actual Usage'!P171</f>
        <v>0</v>
      </c>
      <c r="H173" s="4">
        <f t="shared" si="31"/>
        <v>0</v>
      </c>
      <c r="J173" s="5">
        <f>'Actual Usage'!Q171</f>
        <v>0</v>
      </c>
      <c r="K173" s="5">
        <f t="shared" si="35"/>
        <v>0</v>
      </c>
      <c r="L173" s="11">
        <f t="shared" si="32"/>
      </c>
      <c r="M173" s="11">
        <f t="shared" si="33"/>
      </c>
      <c r="N173" s="11">
        <f t="shared" si="34"/>
      </c>
    </row>
    <row r="174" spans="1:14" ht="12">
      <c r="A174" s="3" t="s">
        <v>0</v>
      </c>
      <c r="B174" s="3" t="s">
        <v>0</v>
      </c>
      <c r="C174" s="3" t="s">
        <v>338</v>
      </c>
      <c r="D174" s="6">
        <f>'Sales Data'!E300</f>
        <v>223</v>
      </c>
      <c r="E174" s="5">
        <f>'Sales Data'!F300</f>
        <v>1108</v>
      </c>
      <c r="F174" s="4">
        <f>'Expected Usage'!F302</f>
        <v>356.8</v>
      </c>
      <c r="G174" s="4">
        <f>'Actual Usage'!P172</f>
        <v>373.64470000000017</v>
      </c>
      <c r="H174" s="4">
        <f t="shared" si="31"/>
        <v>16.84470000000016</v>
      </c>
      <c r="I174" s="5">
        <f>'Expected Usage'!G302</f>
        <v>73.86289702490093</v>
      </c>
      <c r="J174" s="5">
        <f>'Actual Usage'!Q172</f>
        <v>77.35000000000002</v>
      </c>
      <c r="K174" s="5">
        <f t="shared" si="35"/>
        <v>3.4871029750990914</v>
      </c>
      <c r="L174" s="11">
        <f t="shared" si="32"/>
        <v>0.06666326446290698</v>
      </c>
      <c r="M174" s="11">
        <f t="shared" si="33"/>
        <v>0.06981046931407944</v>
      </c>
      <c r="N174" s="11">
        <f t="shared" si="34"/>
        <v>0.04721048206278056</v>
      </c>
    </row>
    <row r="175" spans="1:14" ht="12">
      <c r="A175" s="3" t="s">
        <v>0</v>
      </c>
      <c r="B175" s="3" t="s">
        <v>0</v>
      </c>
      <c r="C175" s="3" t="s">
        <v>339</v>
      </c>
      <c r="D175" s="6">
        <f>'Sales Data'!E302</f>
        <v>141</v>
      </c>
      <c r="E175" s="5">
        <f>'Sales Data'!F302</f>
        <v>682</v>
      </c>
      <c r="F175" s="4">
        <f>'Expected Usage'!F304</f>
        <v>225.6</v>
      </c>
      <c r="G175" s="4">
        <f>'Actual Usage'!P173</f>
        <v>241.77009999999996</v>
      </c>
      <c r="H175" s="4">
        <f t="shared" si="31"/>
        <v>16.170099999999962</v>
      </c>
      <c r="I175" s="5">
        <f>'Expected Usage'!G304</f>
        <v>73.38972023422251</v>
      </c>
      <c r="J175" s="5">
        <f>'Actual Usage'!Q173</f>
        <v>78.64999999999998</v>
      </c>
      <c r="K175" s="5">
        <f t="shared" si="35"/>
        <v>5.260279765777469</v>
      </c>
      <c r="L175" s="11">
        <f t="shared" si="32"/>
        <v>0.10760956046073682</v>
      </c>
      <c r="M175" s="11">
        <f t="shared" si="33"/>
        <v>0.11532258064516125</v>
      </c>
      <c r="N175" s="11">
        <f t="shared" si="34"/>
        <v>0.07167597517730465</v>
      </c>
    </row>
    <row r="176" spans="1:14" ht="12">
      <c r="A176" s="3" t="s">
        <v>0</v>
      </c>
      <c r="B176" s="3" t="s">
        <v>0</v>
      </c>
      <c r="C176" s="3" t="s">
        <v>340</v>
      </c>
      <c r="D176" s="6">
        <f>'Sales Data'!E304</f>
        <v>233</v>
      </c>
      <c r="E176" s="5">
        <f>'Sales Data'!F304</f>
        <v>1090</v>
      </c>
      <c r="F176" s="4">
        <f>'Expected Usage'!F306</f>
        <v>372.8</v>
      </c>
      <c r="G176" s="4">
        <f>'Actual Usage'!P174</f>
        <v>373.6446999999999</v>
      </c>
      <c r="H176" s="4">
        <f t="shared" si="31"/>
        <v>0.8446999999998752</v>
      </c>
      <c r="I176" s="5">
        <f>'Expected Usage'!G306</f>
        <v>55.125096114035614</v>
      </c>
      <c r="J176" s="5">
        <f>'Actual Usage'!Q174</f>
        <v>55.249999999999986</v>
      </c>
      <c r="K176" s="5">
        <f t="shared" si="35"/>
        <v>0.12490388596437185</v>
      </c>
      <c r="L176" s="11">
        <f t="shared" si="32"/>
        <v>0.05057348267342717</v>
      </c>
      <c r="M176" s="11">
        <f t="shared" si="33"/>
        <v>0.0506880733944954</v>
      </c>
      <c r="N176" s="11">
        <f t="shared" si="34"/>
        <v>0.0022658261802571108</v>
      </c>
    </row>
    <row r="177" spans="1:14" ht="12">
      <c r="A177" s="3" t="s">
        <v>0</v>
      </c>
      <c r="B177" s="3" t="s">
        <v>0</v>
      </c>
      <c r="C177" s="3" t="s">
        <v>341</v>
      </c>
      <c r="D177" s="6">
        <f>'Sales Data'!E306</f>
        <v>319</v>
      </c>
      <c r="E177" s="5">
        <f>'Sales Data'!F306</f>
        <v>1705</v>
      </c>
      <c r="F177" s="4">
        <f>'Expected Usage'!F308</f>
        <v>510.4</v>
      </c>
      <c r="G177" s="4">
        <f>'Actual Usage'!P175</f>
        <v>530.8798</v>
      </c>
      <c r="H177" s="4">
        <f t="shared" si="31"/>
        <v>20.47980000000007</v>
      </c>
      <c r="I177" s="5">
        <f>'Expected Usage'!G308</f>
        <v>111.99999999999999</v>
      </c>
      <c r="J177" s="5">
        <f>'Actual Usage'!Q175</f>
        <v>116.49400000000001</v>
      </c>
      <c r="K177" s="5">
        <f t="shared" si="35"/>
        <v>4.494000000000028</v>
      </c>
      <c r="L177" s="11">
        <f t="shared" si="32"/>
        <v>0.06568914956011729</v>
      </c>
      <c r="M177" s="11">
        <f t="shared" si="33"/>
        <v>0.06832492668621702</v>
      </c>
      <c r="N177" s="11">
        <f t="shared" si="34"/>
        <v>0.04012500000000042</v>
      </c>
    </row>
    <row r="178" spans="1:14" ht="12">
      <c r="A178" s="3" t="s">
        <v>0</v>
      </c>
      <c r="B178" s="3" t="s">
        <v>0</v>
      </c>
      <c r="C178" s="3" t="s">
        <v>342</v>
      </c>
      <c r="D178" s="6">
        <f>'Sales Data'!E308</f>
        <v>604</v>
      </c>
      <c r="E178" s="5">
        <f>'Sales Data'!F308</f>
        <v>2837</v>
      </c>
      <c r="F178" s="4">
        <f>'Expected Usage'!F311</f>
        <v>998.3999999999999</v>
      </c>
      <c r="G178" s="4">
        <f>'Actual Usage'!P176</f>
        <v>968.7711000000002</v>
      </c>
      <c r="H178" s="4">
        <f t="shared" si="31"/>
        <v>-29.628899999999703</v>
      </c>
      <c r="I178" s="5">
        <f>'Expected Usage'!G311</f>
        <v>185.719997634116</v>
      </c>
      <c r="J178" s="5">
        <f>'Actual Usage'!Q176</f>
        <v>180.20850000000004</v>
      </c>
      <c r="K178" s="5">
        <f t="shared" si="35"/>
        <v>-5.511497634115955</v>
      </c>
      <c r="L178" s="11">
        <f t="shared" si="32"/>
        <v>0.06546351696655481</v>
      </c>
      <c r="M178" s="11">
        <f t="shared" si="33"/>
        <v>0.06352079661614383</v>
      </c>
      <c r="N178" s="11">
        <f t="shared" si="34"/>
        <v>-0.029676382211537844</v>
      </c>
    </row>
    <row r="179" spans="1:14" ht="12">
      <c r="A179" s="3" t="s">
        <v>0</v>
      </c>
      <c r="B179" s="3" t="s">
        <v>0</v>
      </c>
      <c r="C179" s="7" t="s">
        <v>43</v>
      </c>
      <c r="D179" s="8">
        <f>SUM(D140:D178)</f>
        <v>7413</v>
      </c>
      <c r="E179" s="10">
        <f>SUM(E140:E178)</f>
        <v>35542</v>
      </c>
      <c r="F179" s="8">
        <f>'Expected Usage'!F312</f>
        <v>11911.099999999999</v>
      </c>
      <c r="G179" s="8">
        <f>SUM(G140:G178)</f>
        <v>12223.338325</v>
      </c>
      <c r="H179" s="8">
        <f>G179-F179</f>
        <v>312.2383250000021</v>
      </c>
      <c r="I179" s="10">
        <f>SUMIF(I140:I178,"=0",F140:F178)*(J179/IF(G179=0,1,G179))+SUMIF(I140:I178,"&lt;&gt;0",I140:I178)</f>
        <v>2115.8102166755384</v>
      </c>
      <c r="J179" s="10">
        <f>SUM(J140:J178)</f>
        <v>2164.2295</v>
      </c>
      <c r="K179" s="10">
        <f t="shared" si="35"/>
        <v>48.4192833244615</v>
      </c>
      <c r="L179" s="12">
        <f>IF(E179=0,0,I179/E179)</f>
        <v>0.05952985810240106</v>
      </c>
      <c r="M179" s="12">
        <f>IF(E179=0,0,J179/E179)</f>
        <v>0.060892169827246635</v>
      </c>
      <c r="N179" s="12">
        <f>IF(L179=0,M179,(M179-L179)/L179)</f>
        <v>0.022884511542126965</v>
      </c>
    </row>
    <row r="180" spans="2:14" ht="12">
      <c r="B180" s="7" t="s">
        <v>43</v>
      </c>
      <c r="C180" s="7" t="s">
        <v>0</v>
      </c>
      <c r="D180" s="8">
        <f>D104+D138+D139+D179</f>
        <v>10675</v>
      </c>
      <c r="E180" s="10">
        <f>E104+E138+E139+E179</f>
        <v>48090.75</v>
      </c>
      <c r="F180" s="8">
        <f>F104+F138+F139+F179</f>
        <v>16745.3</v>
      </c>
      <c r="G180" s="8">
        <f>G104+G138+G139+G179</f>
        <v>17249.789425000003</v>
      </c>
      <c r="H180" s="8">
        <f>G180-F180</f>
        <v>504.4894250000034</v>
      </c>
      <c r="I180" s="8">
        <f>I104+I138+I139+I179</f>
        <v>5502.7346069675295</v>
      </c>
      <c r="J180" s="10">
        <f>J104+J138+J139+J179</f>
        <v>5684.6725</v>
      </c>
      <c r="K180" s="10">
        <f>J180-I180</f>
        <v>181.93789303247013</v>
      </c>
      <c r="L180" s="12">
        <f>IF(E180=0,0,I180/E180)</f>
        <v>0.11442397149072388</v>
      </c>
      <c r="M180" s="12">
        <f>IF(E180=0,0,J180/E180)</f>
        <v>0.11820719161169246</v>
      </c>
      <c r="N180" s="12">
        <f>IF(L180=0,M180,(M180-L180)/L180)</f>
        <v>0.03306317786107681</v>
      </c>
    </row>
    <row r="181" spans="1:14" ht="12">
      <c r="A181" s="3" t="s">
        <v>343</v>
      </c>
      <c r="B181" s="3" t="s">
        <v>344</v>
      </c>
      <c r="C181" s="3" t="s">
        <v>345</v>
      </c>
      <c r="D181" s="6" t="s">
        <v>0</v>
      </c>
      <c r="E181" s="5" t="s">
        <v>0</v>
      </c>
      <c r="F181" s="4" t="s">
        <v>0</v>
      </c>
      <c r="G181" s="4">
        <f>'Actual Usage'!P179</f>
        <v>202.88400000000001</v>
      </c>
      <c r="H181" s="4">
        <f>IF(G181="",0,G181)-IF(F181="",0,F181)</f>
        <v>202.88400000000001</v>
      </c>
      <c r="J181" s="5">
        <f>'Actual Usage'!Q179</f>
        <v>30</v>
      </c>
      <c r="K181" s="5">
        <f aca="true" t="shared" si="36" ref="K181:K186">IF(J181="",0,J181)-IF(I181="",0,I181)</f>
        <v>30</v>
      </c>
      <c r="L181" s="11">
        <f>IF(OR(E181=0,E181=""),"",I181/E181)</f>
      </c>
      <c r="M181" s="11">
        <f>IF(OR(E181=0,E181=""),"",J181/E181)</f>
      </c>
      <c r="N181" s="11">
        <f>IF(OR(L181=0,L181=""),M181,(M181-L181)/L181)</f>
      </c>
    </row>
    <row r="182" spans="1:14" ht="12">
      <c r="A182" s="3" t="s">
        <v>0</v>
      </c>
      <c r="B182" s="3" t="s">
        <v>0</v>
      </c>
      <c r="C182" s="7" t="s">
        <v>43</v>
      </c>
      <c r="D182" s="8">
        <f>SUM(D181:D181)</f>
        <v>0</v>
      </c>
      <c r="E182" s="10">
        <f>SUM(E181:E181)</f>
        <v>0</v>
      </c>
      <c r="F182" s="8">
        <v>0</v>
      </c>
      <c r="G182" s="8">
        <f>SUM(G181:G181)</f>
        <v>202.88400000000001</v>
      </c>
      <c r="H182" s="8">
        <f>G182-F182</f>
        <v>202.88400000000001</v>
      </c>
      <c r="I182" s="10">
        <f>SUMIF(I181:I181,"=0",F181:F181)*(J182/IF(G182=0,1,G182))+SUMIF(I181:I181,"&lt;&gt;0",I181:I181)</f>
        <v>0</v>
      </c>
      <c r="J182" s="10">
        <f>SUM(J181:J181)</f>
        <v>30</v>
      </c>
      <c r="K182" s="10">
        <f t="shared" si="36"/>
        <v>30</v>
      </c>
      <c r="L182" s="12">
        <f>IF(E182=0,0,I182/E182)</f>
        <v>0</v>
      </c>
      <c r="M182" s="12">
        <f>IF(E182=0,0,J182/E182)</f>
        <v>0</v>
      </c>
      <c r="N182" s="12">
        <f>IF(L182=0,M182,(M182-L182)/L182)</f>
        <v>0</v>
      </c>
    </row>
    <row r="183" spans="1:14" ht="12">
      <c r="A183" s="3" t="s">
        <v>0</v>
      </c>
      <c r="B183" s="3" t="s">
        <v>346</v>
      </c>
      <c r="C183" s="3" t="s">
        <v>347</v>
      </c>
      <c r="D183" s="6">
        <f>'Sales Data'!E312</f>
        <v>32</v>
      </c>
      <c r="E183" s="5">
        <f>'Sales Data'!F312</f>
        <v>64</v>
      </c>
      <c r="F183" s="4">
        <f>'Expected Usage'!F315</f>
        <v>32</v>
      </c>
      <c r="G183" s="4" t="s">
        <v>0</v>
      </c>
      <c r="H183" s="4">
        <f>IF(G183="",0,G183)-IF(F183="",0,F183)</f>
        <v>-32</v>
      </c>
      <c r="I183" s="5">
        <f>'Expected Usage'!G315</f>
        <v>0</v>
      </c>
      <c r="J183" s="5">
        <f>0</f>
        <v>0</v>
      </c>
      <c r="K183" s="5">
        <f t="shared" si="36"/>
        <v>0</v>
      </c>
      <c r="L183" s="11">
        <f>IF(OR(E183=0,E183=""),"",I183/E183)</f>
        <v>0</v>
      </c>
      <c r="M183" s="11">
        <f>IF(OR(E183=0,E183=""),"",J183/E183)</f>
        <v>0</v>
      </c>
      <c r="N183" s="11">
        <f>IF(OR(L183=0,L183=""),M183,(M183-L183)/L183)</f>
        <v>0</v>
      </c>
    </row>
    <row r="184" spans="1:14" ht="12">
      <c r="A184" s="3" t="s">
        <v>0</v>
      </c>
      <c r="B184" s="3" t="s">
        <v>0</v>
      </c>
      <c r="C184" s="3" t="s">
        <v>346</v>
      </c>
      <c r="D184" s="6" t="s">
        <v>0</v>
      </c>
      <c r="E184" s="5" t="s">
        <v>0</v>
      </c>
      <c r="F184" s="4" t="s">
        <v>0</v>
      </c>
      <c r="G184" s="4">
        <f>'Actual Usage'!O181</f>
        <v>58</v>
      </c>
      <c r="H184" s="4">
        <f>IF(G184="",0,G184)-IF(F184="",0,F184)</f>
        <v>58</v>
      </c>
      <c r="J184" s="5">
        <f>'Actual Usage'!Q181</f>
        <v>96.28</v>
      </c>
      <c r="K184" s="5">
        <f t="shared" si="36"/>
        <v>96.28</v>
      </c>
      <c r="L184" s="11">
        <f>IF(OR(E184=0,E184=""),"",I184/E184)</f>
      </c>
      <c r="M184" s="11">
        <f>IF(OR(E184=0,E184=""),"",J184/E184)</f>
      </c>
      <c r="N184" s="11">
        <f>IF(OR(L184=0,L184=""),M184,(M184-L184)/L184)</f>
      </c>
    </row>
    <row r="185" spans="1:14" ht="12">
      <c r="A185" s="3" t="s">
        <v>0</v>
      </c>
      <c r="B185" s="3" t="s">
        <v>0</v>
      </c>
      <c r="C185" s="3" t="s">
        <v>348</v>
      </c>
      <c r="D185" s="6" t="s">
        <v>0</v>
      </c>
      <c r="E185" s="5" t="s">
        <v>0</v>
      </c>
      <c r="F185" s="4" t="s">
        <v>0</v>
      </c>
      <c r="G185" s="4">
        <f>'Actual Usage'!O182</f>
        <v>19</v>
      </c>
      <c r="H185" s="4">
        <f>IF(G185="",0,G185)-IF(F185="",0,F185)</f>
        <v>19</v>
      </c>
      <c r="J185" s="5">
        <f>'Actual Usage'!Q182</f>
        <v>31.54</v>
      </c>
      <c r="K185" s="5">
        <f t="shared" si="36"/>
        <v>31.54</v>
      </c>
      <c r="L185" s="11">
        <f>IF(OR(E185=0,E185=""),"",I185/E185)</f>
      </c>
      <c r="M185" s="11">
        <f>IF(OR(E185=0,E185=""),"",J185/E185)</f>
      </c>
      <c r="N185" s="11">
        <f>IF(OR(L185=0,L185=""),M185,(M185-L185)/L185)</f>
      </c>
    </row>
    <row r="186" spans="1:14" ht="12">
      <c r="A186" s="3" t="s">
        <v>0</v>
      </c>
      <c r="B186" s="3" t="s">
        <v>0</v>
      </c>
      <c r="C186" s="7" t="s">
        <v>43</v>
      </c>
      <c r="D186" s="8">
        <f>SUM(D183:D185)</f>
        <v>32</v>
      </c>
      <c r="E186" s="10">
        <f>SUM(E183:E185)</f>
        <v>64</v>
      </c>
      <c r="F186" s="8">
        <f>'Expected Usage'!F316</f>
        <v>32</v>
      </c>
      <c r="G186" s="8">
        <f>SUM(G183:G185)</f>
        <v>77</v>
      </c>
      <c r="H186" s="8">
        <f>G186-F186</f>
        <v>45</v>
      </c>
      <c r="I186" s="10">
        <f>SUMIF(I183:I185,"=0",F183:F185)*(J186/IF(G186=0,1,G186))+SUMIF(I183:I185,"&lt;&gt;0",I183:I185)</f>
        <v>53.12</v>
      </c>
      <c r="J186" s="10">
        <f>SUM(J183:J185)</f>
        <v>127.82</v>
      </c>
      <c r="K186" s="10">
        <f t="shared" si="36"/>
        <v>74.69999999999999</v>
      </c>
      <c r="L186" s="12">
        <f>IF(E186=0,0,I186/E186)</f>
        <v>0.83</v>
      </c>
      <c r="M186" s="12">
        <f>IF(E186=0,0,J186/E186)</f>
        <v>1.9971875</v>
      </c>
      <c r="N186" s="12">
        <f>IF(L186=0,M186,(M186-L186)/L186)</f>
        <v>1.4062499999999998</v>
      </c>
    </row>
    <row r="187" spans="2:14" ht="12">
      <c r="B187" s="7" t="s">
        <v>43</v>
      </c>
      <c r="C187" s="7" t="s">
        <v>0</v>
      </c>
      <c r="D187" s="8">
        <f>D182+D186</f>
        <v>32</v>
      </c>
      <c r="E187" s="10">
        <f>E182+E186</f>
        <v>64</v>
      </c>
      <c r="F187" s="8">
        <f>F182+F186</f>
        <v>32</v>
      </c>
      <c r="G187" s="8">
        <f>G182+G186</f>
        <v>279.884</v>
      </c>
      <c r="H187" s="8">
        <f>G187-F187</f>
        <v>247.88400000000001</v>
      </c>
      <c r="I187" s="8">
        <f>I182+I186</f>
        <v>53.12</v>
      </c>
      <c r="J187" s="10">
        <f>J182+J186</f>
        <v>157.82</v>
      </c>
      <c r="K187" s="10">
        <f>J187-I187</f>
        <v>104.69999999999999</v>
      </c>
      <c r="L187" s="12">
        <f>IF(E187=0,0,I187/E187)</f>
        <v>0.83</v>
      </c>
      <c r="M187" s="12">
        <f>IF(E187=0,0,J187/E187)</f>
        <v>2.4659375</v>
      </c>
      <c r="N187" s="12">
        <f>IF(L187=0,M187,(M187-L187)/L187)</f>
        <v>1.9710090361445782</v>
      </c>
    </row>
    <row r="188" spans="1:14" ht="12">
      <c r="A188" s="3" t="s">
        <v>349</v>
      </c>
      <c r="B188" s="3" t="s">
        <v>350</v>
      </c>
      <c r="C188" s="3" t="s">
        <v>347</v>
      </c>
      <c r="D188" s="6">
        <f>'Sales Data'!E316</f>
        <v>48</v>
      </c>
      <c r="E188" s="5">
        <f>'Sales Data'!F316</f>
        <v>120</v>
      </c>
      <c r="F188" s="4">
        <f>'Expected Usage'!F319</f>
        <v>288</v>
      </c>
      <c r="G188" s="4" t="s">
        <v>0</v>
      </c>
      <c r="H188" s="4">
        <f>IF(G188="",0,G188)-IF(F188="",0,F188)</f>
        <v>-288</v>
      </c>
      <c r="I188" s="5">
        <f>'Expected Usage'!G319</f>
        <v>0</v>
      </c>
      <c r="J188" s="5">
        <f>0</f>
        <v>0</v>
      </c>
      <c r="K188" s="5">
        <f aca="true" t="shared" si="37" ref="K188:K204">IF(J188="",0,J188)-IF(I188="",0,I188)</f>
        <v>0</v>
      </c>
      <c r="L188" s="11">
        <f>IF(OR(E188=0,E188=""),"",I188/E188)</f>
        <v>0</v>
      </c>
      <c r="M188" s="11">
        <f>IF(OR(E188=0,E188=""),"",J188/E188)</f>
        <v>0</v>
      </c>
      <c r="N188" s="11">
        <f>IF(OR(L188=0,L188=""),M188,(M188-L188)/L188)</f>
        <v>0</v>
      </c>
    </row>
    <row r="189" spans="1:14" ht="12">
      <c r="A189" s="3" t="s">
        <v>0</v>
      </c>
      <c r="B189" s="3" t="s">
        <v>0</v>
      </c>
      <c r="C189" s="3" t="s">
        <v>351</v>
      </c>
      <c r="D189" s="6" t="s">
        <v>0</v>
      </c>
      <c r="E189" s="5" t="s">
        <v>0</v>
      </c>
      <c r="F189" s="4" t="s">
        <v>0</v>
      </c>
      <c r="G189" s="4">
        <f>'Actual Usage'!P185</f>
        <v>25.3605</v>
      </c>
      <c r="H189" s="4">
        <f>IF(G189="",0,G189)-IF(F189="",0,F189)</f>
        <v>25.3605</v>
      </c>
      <c r="J189" s="5">
        <f>'Actual Usage'!Q185</f>
        <v>6</v>
      </c>
      <c r="K189" s="5">
        <f t="shared" si="37"/>
        <v>6</v>
      </c>
      <c r="L189" s="11">
        <f>IF(OR(E189=0,E189=""),"",I189/E189)</f>
      </c>
      <c r="M189" s="11">
        <f>IF(OR(E189=0,E189=""),"",J189/E189)</f>
      </c>
      <c r="N189" s="11">
        <f>IF(OR(L189=0,L189=""),M189,(M189-L189)/L189)</f>
      </c>
    </row>
    <row r="190" spans="1:14" ht="12">
      <c r="A190" s="3" t="s">
        <v>0</v>
      </c>
      <c r="B190" s="3" t="s">
        <v>0</v>
      </c>
      <c r="C190" s="3" t="s">
        <v>352</v>
      </c>
      <c r="D190" s="6" t="s">
        <v>0</v>
      </c>
      <c r="E190" s="5" t="s">
        <v>0</v>
      </c>
      <c r="F190" s="4" t="s">
        <v>0</v>
      </c>
      <c r="G190" s="4">
        <f>'Actual Usage'!P186</f>
        <v>297.191246</v>
      </c>
      <c r="H190" s="4">
        <f>IF(G190="",0,G190)-IF(F190="",0,F190)</f>
        <v>297.191246</v>
      </c>
      <c r="J190" s="5">
        <f>'Actual Usage'!Q186</f>
        <v>103.4</v>
      </c>
      <c r="K190" s="5">
        <f t="shared" si="37"/>
        <v>103.4</v>
      </c>
      <c r="L190" s="11">
        <f>IF(OR(E190=0,E190=""),"",I190/E190)</f>
      </c>
      <c r="M190" s="11">
        <f>IF(OR(E190=0,E190=""),"",J190/E190)</f>
      </c>
      <c r="N190" s="11">
        <f>IF(OR(L190=0,L190=""),M190,(M190-L190)/L190)</f>
      </c>
    </row>
    <row r="191" spans="1:14" ht="12">
      <c r="A191" s="3" t="s">
        <v>0</v>
      </c>
      <c r="B191" s="3" t="s">
        <v>0</v>
      </c>
      <c r="C191" s="7" t="s">
        <v>43</v>
      </c>
      <c r="D191" s="8">
        <f>SUM(D188:D190)</f>
        <v>48</v>
      </c>
      <c r="E191" s="10">
        <f>SUM(E188:E190)</f>
        <v>120</v>
      </c>
      <c r="F191" s="8">
        <f>'Expected Usage'!F320</f>
        <v>288</v>
      </c>
      <c r="G191" s="8">
        <f>SUM(G188:G190)</f>
        <v>322.551746</v>
      </c>
      <c r="H191" s="8">
        <f>G191-F191</f>
        <v>34.55174599999998</v>
      </c>
      <c r="I191" s="10">
        <f>SUMIF(I188:I190,"=0",F188:F190)*(J191/IF(G191=0,1,G191))+SUMIF(I188:I190,"&lt;&gt;0",I188:I190)</f>
        <v>97.6810709931795</v>
      </c>
      <c r="J191" s="10">
        <f>SUM(J188:J190)</f>
        <v>109.4</v>
      </c>
      <c r="K191" s="10">
        <f t="shared" si="37"/>
        <v>11.718929006820503</v>
      </c>
      <c r="L191" s="12">
        <f>IF(E191=0,0,I191/E191)</f>
        <v>0.8140089249431626</v>
      </c>
      <c r="M191" s="12">
        <f>IF(E191=0,0,J191/E191)</f>
        <v>0.9116666666666667</v>
      </c>
      <c r="N191" s="12">
        <f>IF(L191=0,M191,(M191-L191)/L191)</f>
        <v>0.1199713402777777</v>
      </c>
    </row>
    <row r="192" spans="1:14" ht="12">
      <c r="A192" s="3" t="s">
        <v>0</v>
      </c>
      <c r="B192" s="3" t="s">
        <v>353</v>
      </c>
      <c r="C192" s="3" t="s">
        <v>347</v>
      </c>
      <c r="D192" s="6">
        <f>'Sales Data'!E319</f>
        <v>241</v>
      </c>
      <c r="E192" s="5">
        <f>'Sales Data'!F319</f>
        <v>614</v>
      </c>
      <c r="F192" s="4">
        <f>'Expected Usage'!F322</f>
        <v>1446</v>
      </c>
      <c r="G192" s="4" t="s">
        <v>0</v>
      </c>
      <c r="H192" s="4">
        <f>IF(G192="",0,G192)-IF(F192="",0,F192)</f>
        <v>-1446</v>
      </c>
      <c r="I192" s="5">
        <f>'Expected Usage'!G322</f>
        <v>0</v>
      </c>
      <c r="J192" s="5">
        <f>0</f>
        <v>0</v>
      </c>
      <c r="K192" s="5">
        <f t="shared" si="37"/>
        <v>0</v>
      </c>
      <c r="L192" s="11">
        <f>IF(OR(E192=0,E192=""),"",I192/E192)</f>
        <v>0</v>
      </c>
      <c r="M192" s="11">
        <f>IF(OR(E192=0,E192=""),"",J192/E192)</f>
        <v>0</v>
      </c>
      <c r="N192" s="11">
        <f>IF(OR(L192=0,L192=""),M192,(M192-L192)/L192)</f>
        <v>0</v>
      </c>
    </row>
    <row r="193" spans="1:14" ht="12">
      <c r="A193" s="3" t="s">
        <v>0</v>
      </c>
      <c r="B193" s="3" t="s">
        <v>0</v>
      </c>
      <c r="C193" s="3" t="s">
        <v>354</v>
      </c>
      <c r="D193" s="6" t="s">
        <v>0</v>
      </c>
      <c r="E193" s="5" t="s">
        <v>0</v>
      </c>
      <c r="F193" s="4" t="s">
        <v>0</v>
      </c>
      <c r="G193" s="4">
        <f>'Actual Usage'!P188</f>
        <v>593.4357</v>
      </c>
      <c r="H193" s="4">
        <f>IF(G193="",0,G193)-IF(F193="",0,F193)</f>
        <v>593.4357</v>
      </c>
      <c r="J193" s="5">
        <f>'Actual Usage'!Q188</f>
        <v>111.15</v>
      </c>
      <c r="K193" s="5">
        <f t="shared" si="37"/>
        <v>111.15</v>
      </c>
      <c r="L193" s="11">
        <f>IF(OR(E193=0,E193=""),"",I193/E193)</f>
      </c>
      <c r="M193" s="11">
        <f>IF(OR(E193=0,E193=""),"",J193/E193)</f>
      </c>
      <c r="N193" s="11">
        <f>IF(OR(L193=0,L193=""),M193,(M193-L193)/L193)</f>
      </c>
    </row>
    <row r="194" spans="1:14" ht="12">
      <c r="A194" s="3" t="s">
        <v>0</v>
      </c>
      <c r="B194" s="3" t="s">
        <v>0</v>
      </c>
      <c r="C194" s="3" t="s">
        <v>355</v>
      </c>
      <c r="D194" s="6" t="s">
        <v>0</v>
      </c>
      <c r="E194" s="5" t="s">
        <v>0</v>
      </c>
      <c r="F194" s="4" t="s">
        <v>0</v>
      </c>
      <c r="G194" s="4">
        <f>'Actual Usage'!P189</f>
        <v>847.0407000000001</v>
      </c>
      <c r="H194" s="4">
        <f>IF(G194="",0,G194)-IF(F194="",0,F194)</f>
        <v>847.0407000000001</v>
      </c>
      <c r="J194" s="5">
        <f>'Actual Usage'!Q189</f>
        <v>89.01100000000001</v>
      </c>
      <c r="K194" s="5">
        <f t="shared" si="37"/>
        <v>89.01100000000001</v>
      </c>
      <c r="L194" s="11">
        <f>IF(OR(E194=0,E194=""),"",I194/E194)</f>
      </c>
      <c r="M194" s="11">
        <f>IF(OR(E194=0,E194=""),"",J194/E194)</f>
      </c>
      <c r="N194" s="11">
        <f>IF(OR(L194=0,L194=""),M194,(M194-L194)/L194)</f>
      </c>
    </row>
    <row r="195" spans="1:14" ht="12">
      <c r="A195" s="3" t="s">
        <v>0</v>
      </c>
      <c r="B195" s="3" t="s">
        <v>0</v>
      </c>
      <c r="C195" s="3" t="s">
        <v>356</v>
      </c>
      <c r="D195" s="6" t="s">
        <v>0</v>
      </c>
      <c r="E195" s="5" t="s">
        <v>0</v>
      </c>
      <c r="F195" s="4" t="s">
        <v>0</v>
      </c>
      <c r="G195" s="4">
        <f>'Actual Usage'!P190</f>
        <v>233.31660000000005</v>
      </c>
      <c r="H195" s="4">
        <f>IF(G195="",0,G195)-IF(F195="",0,F195)</f>
        <v>233.31660000000005</v>
      </c>
      <c r="J195" s="5">
        <f>'Actual Usage'!Q190</f>
        <v>24.518000000000008</v>
      </c>
      <c r="K195" s="5">
        <f t="shared" si="37"/>
        <v>24.518000000000008</v>
      </c>
      <c r="L195" s="11">
        <f>IF(OR(E195=0,E195=""),"",I195/E195)</f>
      </c>
      <c r="M195" s="11">
        <f>IF(OR(E195=0,E195=""),"",J195/E195)</f>
      </c>
      <c r="N195" s="11">
        <f>IF(OR(L195=0,L195=""),M195,(M195-L195)/L195)</f>
      </c>
    </row>
    <row r="196" spans="1:14" ht="12">
      <c r="A196" s="3" t="s">
        <v>0</v>
      </c>
      <c r="B196" s="3" t="s">
        <v>0</v>
      </c>
      <c r="C196" s="3" t="s">
        <v>357</v>
      </c>
      <c r="D196" s="6" t="s">
        <v>0</v>
      </c>
      <c r="E196" s="5" t="s">
        <v>0</v>
      </c>
      <c r="F196" s="4" t="s">
        <v>0</v>
      </c>
      <c r="G196" s="4">
        <f>'Actual Usage'!P191</f>
        <v>0</v>
      </c>
      <c r="H196" s="4">
        <f>IF(G196="",0,G196)-IF(F196="",0,F196)</f>
        <v>0</v>
      </c>
      <c r="J196" s="5">
        <f>'Actual Usage'!Q191</f>
        <v>0</v>
      </c>
      <c r="K196" s="5">
        <f t="shared" si="37"/>
        <v>0</v>
      </c>
      <c r="L196" s="11">
        <f>IF(OR(E196=0,E196=""),"",I196/E196)</f>
      </c>
      <c r="M196" s="11">
        <f>IF(OR(E196=0,E196=""),"",J196/E196)</f>
      </c>
      <c r="N196" s="11">
        <f>IF(OR(L196=0,L196=""),M196,(M196-L196)/L196)</f>
      </c>
    </row>
    <row r="197" spans="1:14" ht="12">
      <c r="A197" s="3" t="s">
        <v>0</v>
      </c>
      <c r="B197" s="3" t="s">
        <v>0</v>
      </c>
      <c r="C197" s="7" t="s">
        <v>43</v>
      </c>
      <c r="D197" s="8">
        <f>SUM(D192:D196)</f>
        <v>241</v>
      </c>
      <c r="E197" s="10">
        <f>SUM(E192:E196)</f>
        <v>614</v>
      </c>
      <c r="F197" s="8">
        <f>'Expected Usage'!F323</f>
        <v>1446</v>
      </c>
      <c r="G197" s="8">
        <f>SUM(G192:G196)</f>
        <v>1673.7930000000001</v>
      </c>
      <c r="H197" s="8">
        <f>G197-F197</f>
        <v>227.79300000000012</v>
      </c>
      <c r="I197" s="10">
        <f>SUMIF(I192:I196,"=0",F192:F196)*(J197/IF(G197=0,1,G197))+SUMIF(I192:I196,"&lt;&gt;0",I192:I196)</f>
        <v>194.10156094570834</v>
      </c>
      <c r="J197" s="10">
        <f>SUM(J192:J196)</f>
        <v>224.679</v>
      </c>
      <c r="K197" s="10">
        <f t="shared" si="37"/>
        <v>30.57743905429166</v>
      </c>
      <c r="L197" s="12">
        <f>IF(E197=0,0,I197/E197)</f>
        <v>0.3161263207584826</v>
      </c>
      <c r="M197" s="12">
        <f>IF(E197=0,0,J197/E197)</f>
        <v>0.3659267100977199</v>
      </c>
      <c r="N197" s="12">
        <f>IF(L197=0,M197,(M197-L197)/L197)</f>
        <v>0.15753319502074695</v>
      </c>
    </row>
    <row r="198" spans="1:14" ht="12">
      <c r="A198" s="3" t="s">
        <v>0</v>
      </c>
      <c r="B198" s="3" t="s">
        <v>358</v>
      </c>
      <c r="C198" s="3" t="s">
        <v>347</v>
      </c>
      <c r="D198" s="6">
        <f>'Sales Data'!E322</f>
        <v>293</v>
      </c>
      <c r="E198" s="5">
        <f>'Sales Data'!F322</f>
        <v>1040</v>
      </c>
      <c r="F198" s="4">
        <f>'Expected Usage'!F325</f>
        <v>1758</v>
      </c>
      <c r="G198" s="4" t="s">
        <v>0</v>
      </c>
      <c r="H198" s="4">
        <f aca="true" t="shared" si="38" ref="H198:H203">IF(G198="",0,G198)-IF(F198="",0,F198)</f>
        <v>-1758</v>
      </c>
      <c r="I198" s="5">
        <f>'Expected Usage'!G325</f>
        <v>0</v>
      </c>
      <c r="J198" s="5">
        <f>0</f>
        <v>0</v>
      </c>
      <c r="K198" s="5">
        <f t="shared" si="37"/>
        <v>0</v>
      </c>
      <c r="L198" s="11">
        <f aca="true" t="shared" si="39" ref="L198:L203">IF(OR(E198=0,E198=""),"",I198/E198)</f>
        <v>0</v>
      </c>
      <c r="M198" s="11">
        <f aca="true" t="shared" si="40" ref="M198:M203">IF(OR(E198=0,E198=""),"",J198/E198)</f>
        <v>0</v>
      </c>
      <c r="N198" s="11">
        <f aca="true" t="shared" si="41" ref="N198:N203">IF(OR(L198=0,L198=""),M198,(M198-L198)/L198)</f>
        <v>0</v>
      </c>
    </row>
    <row r="199" spans="1:14" ht="12">
      <c r="A199" s="3" t="s">
        <v>0</v>
      </c>
      <c r="B199" s="3" t="s">
        <v>0</v>
      </c>
      <c r="C199" s="3" t="s">
        <v>359</v>
      </c>
      <c r="D199" s="6" t="s">
        <v>0</v>
      </c>
      <c r="E199" s="5" t="s">
        <v>0</v>
      </c>
      <c r="F199" s="4" t="s">
        <v>0</v>
      </c>
      <c r="G199" s="4">
        <f>'Actual Usage'!P193</f>
        <v>855.9168749999999</v>
      </c>
      <c r="H199" s="4">
        <f t="shared" si="38"/>
        <v>855.9168749999999</v>
      </c>
      <c r="J199" s="5">
        <f>'Actual Usage'!Q193</f>
        <v>236.25</v>
      </c>
      <c r="K199" s="5">
        <f t="shared" si="37"/>
        <v>236.25</v>
      </c>
      <c r="L199" s="11">
        <f t="shared" si="39"/>
      </c>
      <c r="M199" s="11">
        <f t="shared" si="40"/>
      </c>
      <c r="N199" s="11">
        <f t="shared" si="41"/>
      </c>
    </row>
    <row r="200" spans="1:14" ht="12">
      <c r="A200" s="3" t="s">
        <v>0</v>
      </c>
      <c r="B200" s="3" t="s">
        <v>0</v>
      </c>
      <c r="C200" s="3" t="s">
        <v>360</v>
      </c>
      <c r="D200" s="6" t="s">
        <v>0</v>
      </c>
      <c r="E200" s="5" t="s">
        <v>0</v>
      </c>
      <c r="F200" s="4" t="s">
        <v>0</v>
      </c>
      <c r="G200" s="4">
        <f>'Actual Usage'!P194</f>
        <v>394.35577499999994</v>
      </c>
      <c r="H200" s="4">
        <f t="shared" si="38"/>
        <v>394.35577499999994</v>
      </c>
      <c r="J200" s="5">
        <f>'Actual Usage'!Q194</f>
        <v>124.089</v>
      </c>
      <c r="K200" s="5">
        <f t="shared" si="37"/>
        <v>124.089</v>
      </c>
      <c r="L200" s="11">
        <f t="shared" si="39"/>
      </c>
      <c r="M200" s="11">
        <f t="shared" si="40"/>
      </c>
      <c r="N200" s="11">
        <f t="shared" si="41"/>
      </c>
    </row>
    <row r="201" spans="1:14" ht="12">
      <c r="A201" s="3" t="s">
        <v>0</v>
      </c>
      <c r="B201" s="3" t="s">
        <v>0</v>
      </c>
      <c r="C201" s="3" t="s">
        <v>361</v>
      </c>
      <c r="D201" s="6" t="s">
        <v>0</v>
      </c>
      <c r="E201" s="5" t="s">
        <v>0</v>
      </c>
      <c r="F201" s="4" t="s">
        <v>0</v>
      </c>
      <c r="G201" s="4">
        <f>'Actual Usage'!P195</f>
        <v>210.4921500000001</v>
      </c>
      <c r="H201" s="4">
        <f t="shared" si="38"/>
        <v>210.4921500000001</v>
      </c>
      <c r="J201" s="5">
        <f>'Actual Usage'!Q195</f>
        <v>60.17500000000003</v>
      </c>
      <c r="K201" s="5">
        <f t="shared" si="37"/>
        <v>60.17500000000003</v>
      </c>
      <c r="L201" s="11">
        <f t="shared" si="39"/>
      </c>
      <c r="M201" s="11">
        <f t="shared" si="40"/>
      </c>
      <c r="N201" s="11">
        <f t="shared" si="41"/>
      </c>
    </row>
    <row r="202" spans="1:14" ht="12">
      <c r="A202" s="3" t="s">
        <v>0</v>
      </c>
      <c r="B202" s="3" t="s">
        <v>0</v>
      </c>
      <c r="C202" s="3" t="s">
        <v>362</v>
      </c>
      <c r="D202" s="6" t="s">
        <v>0</v>
      </c>
      <c r="E202" s="5" t="s">
        <v>0</v>
      </c>
      <c r="F202" s="4" t="s">
        <v>0</v>
      </c>
      <c r="G202" s="4">
        <f>'Actual Usage'!P196</f>
        <v>-1.268025000000018</v>
      </c>
      <c r="H202" s="4">
        <f t="shared" si="38"/>
        <v>-1.268025000000018</v>
      </c>
      <c r="J202" s="5">
        <f>'Actual Usage'!Q196</f>
        <v>-0.4000000000000057</v>
      </c>
      <c r="K202" s="5">
        <f t="shared" si="37"/>
        <v>-0.4000000000000057</v>
      </c>
      <c r="L202" s="11">
        <f t="shared" si="39"/>
      </c>
      <c r="M202" s="11">
        <f t="shared" si="40"/>
      </c>
      <c r="N202" s="11">
        <f t="shared" si="41"/>
      </c>
    </row>
    <row r="203" spans="1:14" ht="12">
      <c r="A203" s="3" t="s">
        <v>0</v>
      </c>
      <c r="B203" s="3" t="s">
        <v>0</v>
      </c>
      <c r="C203" s="3" t="s">
        <v>364</v>
      </c>
      <c r="D203" s="6" t="s">
        <v>0</v>
      </c>
      <c r="E203" s="5" t="s">
        <v>0</v>
      </c>
      <c r="F203" s="4" t="s">
        <v>0</v>
      </c>
      <c r="G203" s="4">
        <f>'Actual Usage'!P197</f>
        <v>433.6645499999999</v>
      </c>
      <c r="H203" s="4">
        <f t="shared" si="38"/>
        <v>433.6645499999999</v>
      </c>
      <c r="J203" s="5">
        <f>'Actual Usage'!Q197</f>
        <v>132.52499999999998</v>
      </c>
      <c r="K203" s="5">
        <f t="shared" si="37"/>
        <v>132.52499999999998</v>
      </c>
      <c r="L203" s="11">
        <f t="shared" si="39"/>
      </c>
      <c r="M203" s="11">
        <f t="shared" si="40"/>
      </c>
      <c r="N203" s="11">
        <f t="shared" si="41"/>
      </c>
    </row>
    <row r="204" spans="1:14" ht="12">
      <c r="A204" s="3" t="s">
        <v>0</v>
      </c>
      <c r="B204" s="3" t="s">
        <v>0</v>
      </c>
      <c r="C204" s="7" t="s">
        <v>43</v>
      </c>
      <c r="D204" s="8">
        <f>SUM(D198:D203)</f>
        <v>293</v>
      </c>
      <c r="E204" s="10">
        <f>SUM(E198:E203)</f>
        <v>1040</v>
      </c>
      <c r="F204" s="8">
        <f>'Expected Usage'!F326</f>
        <v>1758</v>
      </c>
      <c r="G204" s="8">
        <f>SUM(G198:G203)</f>
        <v>1893.1613249999998</v>
      </c>
      <c r="H204" s="8">
        <f>G204-F204</f>
        <v>135.1613249999998</v>
      </c>
      <c r="I204" s="10">
        <f>SUMIF(I198:I203,"=0",F198:F203)*(J204/IF(G204=0,1,G204))+SUMIF(I198:I203,"&lt;&gt;0",I198:I203)</f>
        <v>513.1836094317002</v>
      </c>
      <c r="J204" s="10">
        <f>SUM(J198:J203)</f>
        <v>552.639</v>
      </c>
      <c r="K204" s="10">
        <f t="shared" si="37"/>
        <v>39.45539056829978</v>
      </c>
      <c r="L204" s="12">
        <f>IF(E204=0,0,I204/E204)</f>
        <v>0.49344577829971176</v>
      </c>
      <c r="M204" s="12">
        <f>IF(E204=0,0,J204/E204)</f>
        <v>0.5313836538461538</v>
      </c>
      <c r="N204" s="12">
        <f>IF(L204=0,M204,(M204-L204)/L204)</f>
        <v>0.07688357508532408</v>
      </c>
    </row>
    <row r="205" spans="2:14" ht="12">
      <c r="B205" s="7" t="s">
        <v>43</v>
      </c>
      <c r="C205" s="7" t="s">
        <v>0</v>
      </c>
      <c r="D205" s="8">
        <f>D191+D197+D204</f>
        <v>582</v>
      </c>
      <c r="E205" s="10">
        <f>E191+E197+E204</f>
        <v>1774</v>
      </c>
      <c r="F205" s="8">
        <f>F191+F197+F204</f>
        <v>3492</v>
      </c>
      <c r="G205" s="8">
        <f>G191+G197+G204</f>
        <v>3889.506071</v>
      </c>
      <c r="H205" s="8">
        <f>G205-F205</f>
        <v>397.5060709999998</v>
      </c>
      <c r="I205" s="8">
        <f>I191+I197+I204</f>
        <v>804.966241370588</v>
      </c>
      <c r="J205" s="10">
        <f>J191+J197+J204</f>
        <v>886.7180000000001</v>
      </c>
      <c r="K205" s="10">
        <f>J205-I205</f>
        <v>81.75175862941205</v>
      </c>
      <c r="L205" s="12">
        <f>IF(E205=0,0,I205/E205)</f>
        <v>0.45375774598116575</v>
      </c>
      <c r="M205" s="12">
        <f>IF(E205=0,0,J205/E205)</f>
        <v>0.49984103720405865</v>
      </c>
      <c r="N205" s="12">
        <f>IF(L205=0,M205,(M205-L205)/L205)</f>
        <v>0.10155923867094864</v>
      </c>
    </row>
    <row r="206" spans="1:14" ht="12">
      <c r="A206" s="7" t="s">
        <v>43</v>
      </c>
      <c r="B206" s="7" t="s">
        <v>0</v>
      </c>
      <c r="C206" s="7" t="s">
        <v>0</v>
      </c>
      <c r="D206" s="8">
        <f>D31+D180+D187+D205</f>
        <v>13939</v>
      </c>
      <c r="E206" s="10">
        <f>E31+E180+E187+E205</f>
        <v>56216.75</v>
      </c>
      <c r="F206" s="8">
        <f>F31+F180+F187+F205</f>
        <v>41449.3</v>
      </c>
      <c r="G206" s="8">
        <f>G31+G180+G187+G205</f>
        <v>44301.099495999995</v>
      </c>
      <c r="H206" s="8">
        <f>G206-F206</f>
        <v>2851.7994959999924</v>
      </c>
      <c r="I206" s="8">
        <f>I31+I180+I187+I205</f>
        <v>8755.120687047794</v>
      </c>
      <c r="J206" s="10">
        <f>J31+J180+J187+J205</f>
        <v>9284.7705</v>
      </c>
      <c r="K206" s="10">
        <f>J206-I206</f>
        <v>529.649812952206</v>
      </c>
      <c r="L206" s="12">
        <f>IF(E206=0,0,I206/E206)</f>
        <v>0.1557386488377182</v>
      </c>
      <c r="M206" s="12">
        <f>IF(E206=0,0,J206/E206)</f>
        <v>0.1651602147046921</v>
      </c>
      <c r="N206" s="12">
        <f>IF(L206=0,M206,(M206-L206)/L206)</f>
        <v>0.060496003639991136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5"/>
  <sheetViews>
    <sheetView workbookViewId="0" topLeftCell="A77">
      <selection activeCell="A1" sqref="A1"/>
    </sheetView>
  </sheetViews>
  <sheetFormatPr defaultColWidth="8.8515625" defaultRowHeight="12.75"/>
  <cols>
    <col min="1" max="2" width="12.00390625" style="0" customWidth="1"/>
    <col min="3" max="4" width="18.00390625" style="0" customWidth="1"/>
    <col min="5" max="6" width="12.00390625" style="0" customWidth="1"/>
  </cols>
  <sheetData>
    <row r="1" spans="1:6" ht="12">
      <c r="A1" s="1" t="s">
        <v>6</v>
      </c>
      <c r="B1" s="1" t="s">
        <v>14</v>
      </c>
      <c r="C1" s="1" t="s">
        <v>15</v>
      </c>
      <c r="D1" s="1" t="s">
        <v>23</v>
      </c>
      <c r="E1" s="1" t="s">
        <v>16</v>
      </c>
      <c r="F1" s="1" t="s">
        <v>24</v>
      </c>
    </row>
    <row r="2" spans="1:6" ht="12">
      <c r="A2" s="2" t="s">
        <v>40</v>
      </c>
      <c r="B2" s="2" t="s">
        <v>41</v>
      </c>
      <c r="C2" s="2" t="s">
        <v>42</v>
      </c>
      <c r="D2" s="3" t="s">
        <v>42</v>
      </c>
      <c r="E2" s="6">
        <v>251</v>
      </c>
      <c r="F2" s="5">
        <v>742</v>
      </c>
    </row>
    <row r="3" spans="4:6" ht="12">
      <c r="D3" s="7" t="s">
        <v>43</v>
      </c>
      <c r="E3" s="9">
        <f>SUM(E2:E2)</f>
        <v>251</v>
      </c>
      <c r="F3" s="10">
        <f>SUM(F2:F2)</f>
        <v>742</v>
      </c>
    </row>
    <row r="4" spans="1:6" ht="12">
      <c r="A4" s="2" t="s">
        <v>0</v>
      </c>
      <c r="B4" s="2" t="s">
        <v>0</v>
      </c>
      <c r="C4" s="2" t="s">
        <v>45</v>
      </c>
      <c r="D4" s="3" t="s">
        <v>45</v>
      </c>
      <c r="E4" s="6">
        <v>214</v>
      </c>
      <c r="F4" s="5">
        <v>380</v>
      </c>
    </row>
    <row r="5" spans="4:6" ht="12">
      <c r="D5" s="7" t="s">
        <v>43</v>
      </c>
      <c r="E5" s="9">
        <f>SUM(E4:E4)</f>
        <v>214</v>
      </c>
      <c r="F5" s="10">
        <f>SUM(F4:F4)</f>
        <v>380</v>
      </c>
    </row>
    <row r="6" spans="1:6" ht="12">
      <c r="A6" s="2" t="s">
        <v>0</v>
      </c>
      <c r="B6" s="2" t="s">
        <v>0</v>
      </c>
      <c r="C6" s="2" t="s">
        <v>49</v>
      </c>
      <c r="D6" s="3" t="s">
        <v>49</v>
      </c>
      <c r="E6" s="6">
        <v>81</v>
      </c>
      <c r="F6" s="5">
        <v>178</v>
      </c>
    </row>
    <row r="7" spans="4:6" ht="12">
      <c r="D7" s="7" t="s">
        <v>43</v>
      </c>
      <c r="E7" s="9">
        <f>SUM(E6:E6)</f>
        <v>81</v>
      </c>
      <c r="F7" s="10">
        <f>SUM(F6:F6)</f>
        <v>178</v>
      </c>
    </row>
    <row r="8" spans="1:6" ht="12">
      <c r="A8" s="2" t="s">
        <v>0</v>
      </c>
      <c r="B8" s="2" t="s">
        <v>0</v>
      </c>
      <c r="C8" s="2" t="s">
        <v>50</v>
      </c>
      <c r="D8" s="3" t="s">
        <v>50</v>
      </c>
      <c r="E8" s="6">
        <v>198</v>
      </c>
      <c r="F8" s="5">
        <v>452</v>
      </c>
    </row>
    <row r="9" spans="4:6" ht="12">
      <c r="D9" s="7" t="s">
        <v>43</v>
      </c>
      <c r="E9" s="9">
        <f>SUM(E8:E8)</f>
        <v>198</v>
      </c>
      <c r="F9" s="10">
        <f>SUM(F8:F8)</f>
        <v>452</v>
      </c>
    </row>
    <row r="10" spans="1:6" ht="12">
      <c r="A10" s="2" t="s">
        <v>0</v>
      </c>
      <c r="B10" s="2" t="s">
        <v>0</v>
      </c>
      <c r="C10" s="2" t="s">
        <v>51</v>
      </c>
      <c r="D10" s="3" t="s">
        <v>51</v>
      </c>
      <c r="E10" s="6">
        <v>179</v>
      </c>
      <c r="F10" s="5">
        <v>318</v>
      </c>
    </row>
    <row r="11" spans="4:6" ht="12">
      <c r="D11" s="7" t="s">
        <v>43</v>
      </c>
      <c r="E11" s="9">
        <f>SUM(E10:E10)</f>
        <v>179</v>
      </c>
      <c r="F11" s="10">
        <f>SUM(F10:F10)</f>
        <v>318</v>
      </c>
    </row>
    <row r="12" spans="1:6" ht="12">
      <c r="A12" s="2" t="s">
        <v>0</v>
      </c>
      <c r="B12" s="2" t="s">
        <v>0</v>
      </c>
      <c r="C12" s="2" t="s">
        <v>52</v>
      </c>
      <c r="D12" s="3" t="s">
        <v>52</v>
      </c>
      <c r="E12" s="6">
        <v>33</v>
      </c>
      <c r="F12" s="5">
        <v>87</v>
      </c>
    </row>
    <row r="13" spans="4:6" ht="12">
      <c r="D13" s="7" t="s">
        <v>43</v>
      </c>
      <c r="E13" s="9">
        <f>SUM(E12:E12)</f>
        <v>33</v>
      </c>
      <c r="F13" s="10">
        <f>SUM(F12:F12)</f>
        <v>87</v>
      </c>
    </row>
    <row r="14" spans="1:6" ht="12">
      <c r="A14" s="2" t="s">
        <v>0</v>
      </c>
      <c r="B14" s="2" t="s">
        <v>0</v>
      </c>
      <c r="C14" s="2" t="s">
        <v>53</v>
      </c>
      <c r="D14" s="3" t="s">
        <v>53</v>
      </c>
      <c r="E14" s="6">
        <v>10</v>
      </c>
      <c r="F14" s="5">
        <v>30</v>
      </c>
    </row>
    <row r="15" spans="4:6" ht="12">
      <c r="D15" s="7" t="s">
        <v>43</v>
      </c>
      <c r="E15" s="9">
        <f>SUM(E14:E14)</f>
        <v>10</v>
      </c>
      <c r="F15" s="10">
        <f>SUM(F14:F14)</f>
        <v>30</v>
      </c>
    </row>
    <row r="16" spans="1:6" ht="12">
      <c r="A16" s="2" t="s">
        <v>0</v>
      </c>
      <c r="B16" s="2" t="s">
        <v>0</v>
      </c>
      <c r="C16" s="2" t="s">
        <v>54</v>
      </c>
      <c r="D16" s="3" t="s">
        <v>54</v>
      </c>
      <c r="E16" s="6">
        <v>42</v>
      </c>
      <c r="F16" s="5">
        <v>118</v>
      </c>
    </row>
    <row r="17" spans="4:6" ht="12">
      <c r="D17" s="7" t="s">
        <v>43</v>
      </c>
      <c r="E17" s="9">
        <f>SUM(E16:E16)</f>
        <v>42</v>
      </c>
      <c r="F17" s="10">
        <f>SUM(F16:F16)</f>
        <v>118</v>
      </c>
    </row>
    <row r="18" spans="3:6" ht="12">
      <c r="C18" s="7" t="s">
        <v>43</v>
      </c>
      <c r="D18" s="7" t="s">
        <v>0</v>
      </c>
      <c r="E18" s="9">
        <f>E3+E5+E7+E9+E11+E13+E15+E17</f>
        <v>1008</v>
      </c>
      <c r="F18" s="10">
        <f>F3+F5+F7+F9+F11+F13+F15+F17</f>
        <v>2305</v>
      </c>
    </row>
    <row r="19" spans="1:6" ht="12">
      <c r="A19" s="2" t="s">
        <v>0</v>
      </c>
      <c r="B19" s="2" t="s">
        <v>55</v>
      </c>
      <c r="C19" s="2" t="s">
        <v>56</v>
      </c>
      <c r="D19" s="3" t="s">
        <v>57</v>
      </c>
      <c r="E19" s="6">
        <v>194</v>
      </c>
      <c r="F19" s="5">
        <v>425</v>
      </c>
    </row>
    <row r="20" spans="4:6" ht="12">
      <c r="D20" s="7" t="s">
        <v>43</v>
      </c>
      <c r="E20" s="9">
        <f>SUM(E19:E19)</f>
        <v>194</v>
      </c>
      <c r="F20" s="10">
        <f>SUM(F19:F19)</f>
        <v>425</v>
      </c>
    </row>
    <row r="21" spans="3:6" ht="12">
      <c r="C21" s="7" t="s">
        <v>43</v>
      </c>
      <c r="D21" s="7" t="s">
        <v>0</v>
      </c>
      <c r="E21" s="9">
        <f>E20</f>
        <v>194</v>
      </c>
      <c r="F21" s="10">
        <f>F20</f>
        <v>425</v>
      </c>
    </row>
    <row r="22" spans="1:6" ht="12">
      <c r="A22" s="2" t="s">
        <v>0</v>
      </c>
      <c r="B22" s="2" t="s">
        <v>60</v>
      </c>
      <c r="C22" s="2" t="s">
        <v>61</v>
      </c>
      <c r="D22" s="3" t="s">
        <v>61</v>
      </c>
      <c r="E22" s="6">
        <v>15</v>
      </c>
      <c r="F22" s="5">
        <v>32</v>
      </c>
    </row>
    <row r="23" spans="4:6" ht="12">
      <c r="D23" s="7" t="s">
        <v>43</v>
      </c>
      <c r="E23" s="9">
        <f>SUM(E22:E22)</f>
        <v>15</v>
      </c>
      <c r="F23" s="10">
        <f>SUM(F22:F22)</f>
        <v>32</v>
      </c>
    </row>
    <row r="24" spans="1:6" ht="12">
      <c r="A24" s="2" t="s">
        <v>0</v>
      </c>
      <c r="B24" s="2" t="s">
        <v>0</v>
      </c>
      <c r="C24" s="2" t="s">
        <v>62</v>
      </c>
      <c r="D24" s="3" t="s">
        <v>62</v>
      </c>
      <c r="E24" s="6">
        <v>6</v>
      </c>
      <c r="F24" s="5">
        <v>15</v>
      </c>
    </row>
    <row r="25" spans="4:6" ht="12">
      <c r="D25" s="7" t="s">
        <v>43</v>
      </c>
      <c r="E25" s="9">
        <f>SUM(E24:E24)</f>
        <v>6</v>
      </c>
      <c r="F25" s="10">
        <f>SUM(F24:F24)</f>
        <v>15</v>
      </c>
    </row>
    <row r="26" spans="1:6" ht="12">
      <c r="A26" s="2" t="s">
        <v>0</v>
      </c>
      <c r="B26" s="2" t="s">
        <v>0</v>
      </c>
      <c r="C26" s="2" t="s">
        <v>63</v>
      </c>
      <c r="D26" s="3" t="s">
        <v>63</v>
      </c>
      <c r="E26" s="6">
        <v>93</v>
      </c>
      <c r="F26" s="5">
        <v>221</v>
      </c>
    </row>
    <row r="27" spans="4:6" ht="12">
      <c r="D27" s="7" t="s">
        <v>43</v>
      </c>
      <c r="E27" s="9">
        <f>SUM(E26:E26)</f>
        <v>93</v>
      </c>
      <c r="F27" s="10">
        <f>SUM(F26:F26)</f>
        <v>221</v>
      </c>
    </row>
    <row r="28" spans="1:6" ht="12">
      <c r="A28" s="2" t="s">
        <v>0</v>
      </c>
      <c r="B28" s="2" t="s">
        <v>0</v>
      </c>
      <c r="C28" s="2" t="s">
        <v>64</v>
      </c>
      <c r="D28" s="3" t="s">
        <v>64</v>
      </c>
      <c r="E28" s="6">
        <v>14</v>
      </c>
      <c r="F28" s="5">
        <v>35</v>
      </c>
    </row>
    <row r="29" spans="4:6" ht="12">
      <c r="D29" s="7" t="s">
        <v>43</v>
      </c>
      <c r="E29" s="9">
        <f>SUM(E28:E28)</f>
        <v>14</v>
      </c>
      <c r="F29" s="10">
        <f>SUM(F28:F28)</f>
        <v>35</v>
      </c>
    </row>
    <row r="30" spans="1:6" ht="12">
      <c r="A30" s="2" t="s">
        <v>0</v>
      </c>
      <c r="B30" s="2" t="s">
        <v>0</v>
      </c>
      <c r="C30" s="2" t="s">
        <v>65</v>
      </c>
      <c r="D30" s="3" t="s">
        <v>65</v>
      </c>
      <c r="E30" s="6">
        <v>93</v>
      </c>
      <c r="F30" s="5">
        <v>218</v>
      </c>
    </row>
    <row r="31" spans="4:6" ht="12">
      <c r="D31" s="7" t="s">
        <v>43</v>
      </c>
      <c r="E31" s="9">
        <f>SUM(E30:E30)</f>
        <v>93</v>
      </c>
      <c r="F31" s="10">
        <f>SUM(F30:F30)</f>
        <v>218</v>
      </c>
    </row>
    <row r="32" spans="1:6" ht="12">
      <c r="A32" s="2" t="s">
        <v>0</v>
      </c>
      <c r="B32" s="2" t="s">
        <v>0</v>
      </c>
      <c r="C32" s="2" t="s">
        <v>66</v>
      </c>
      <c r="D32" s="3" t="s">
        <v>66</v>
      </c>
      <c r="E32" s="6">
        <v>19</v>
      </c>
      <c r="F32" s="5">
        <v>88</v>
      </c>
    </row>
    <row r="33" spans="4:6" ht="12">
      <c r="D33" s="7" t="s">
        <v>43</v>
      </c>
      <c r="E33" s="9">
        <f>SUM(E32:E32)</f>
        <v>19</v>
      </c>
      <c r="F33" s="10">
        <f>SUM(F32:F32)</f>
        <v>88</v>
      </c>
    </row>
    <row r="34" spans="1:6" ht="12">
      <c r="A34" s="2" t="s">
        <v>0</v>
      </c>
      <c r="B34" s="2" t="s">
        <v>0</v>
      </c>
      <c r="C34" s="2" t="s">
        <v>68</v>
      </c>
      <c r="D34" s="3" t="s">
        <v>68</v>
      </c>
      <c r="E34" s="6">
        <v>108</v>
      </c>
      <c r="F34" s="5">
        <v>214</v>
      </c>
    </row>
    <row r="35" spans="4:6" ht="12">
      <c r="D35" s="7" t="s">
        <v>43</v>
      </c>
      <c r="E35" s="9">
        <f>SUM(E34:E34)</f>
        <v>108</v>
      </c>
      <c r="F35" s="10">
        <f>SUM(F34:F34)</f>
        <v>214</v>
      </c>
    </row>
    <row r="36" spans="3:6" ht="12">
      <c r="C36" s="7" t="s">
        <v>43</v>
      </c>
      <c r="D36" s="7" t="s">
        <v>0</v>
      </c>
      <c r="E36" s="9">
        <f>E23+E25+E27+E29+E31+E33+E35</f>
        <v>348</v>
      </c>
      <c r="F36" s="10">
        <f>F23+F25+F27+F29+F31+F33+F35</f>
        <v>823</v>
      </c>
    </row>
    <row r="37" spans="1:6" ht="12">
      <c r="A37" s="2" t="s">
        <v>0</v>
      </c>
      <c r="B37" s="2" t="s">
        <v>69</v>
      </c>
      <c r="C37" s="2" t="s">
        <v>70</v>
      </c>
      <c r="D37" s="3" t="s">
        <v>71</v>
      </c>
      <c r="E37" s="6">
        <v>103</v>
      </c>
      <c r="F37" s="5">
        <v>261</v>
      </c>
    </row>
    <row r="38" spans="4:6" ht="12">
      <c r="D38" s="7" t="s">
        <v>43</v>
      </c>
      <c r="E38" s="9">
        <f>SUM(E37:E37)</f>
        <v>103</v>
      </c>
      <c r="F38" s="10">
        <f>SUM(F37:F37)</f>
        <v>261</v>
      </c>
    </row>
    <row r="39" spans="1:6" ht="12">
      <c r="A39" s="2" t="s">
        <v>0</v>
      </c>
      <c r="B39" s="2" t="s">
        <v>0</v>
      </c>
      <c r="C39" s="2" t="s">
        <v>72</v>
      </c>
      <c r="D39" s="3" t="s">
        <v>73</v>
      </c>
      <c r="E39" s="6">
        <v>88</v>
      </c>
      <c r="F39" s="5">
        <v>220</v>
      </c>
    </row>
    <row r="40" spans="4:6" ht="12">
      <c r="D40" s="7" t="s">
        <v>43</v>
      </c>
      <c r="E40" s="9">
        <f>SUM(E39:E39)</f>
        <v>88</v>
      </c>
      <c r="F40" s="10">
        <f>SUM(F39:F39)</f>
        <v>220</v>
      </c>
    </row>
    <row r="41" spans="1:6" ht="12">
      <c r="A41" s="2" t="s">
        <v>0</v>
      </c>
      <c r="B41" s="2" t="s">
        <v>0</v>
      </c>
      <c r="C41" s="2" t="s">
        <v>74</v>
      </c>
      <c r="D41" s="3" t="s">
        <v>75</v>
      </c>
      <c r="E41" s="6">
        <v>183</v>
      </c>
      <c r="F41" s="5">
        <v>455</v>
      </c>
    </row>
    <row r="42" spans="4:6" ht="12">
      <c r="D42" s="7" t="s">
        <v>43</v>
      </c>
      <c r="E42" s="9">
        <f>SUM(E41:E41)</f>
        <v>183</v>
      </c>
      <c r="F42" s="10">
        <f>SUM(F41:F41)</f>
        <v>455</v>
      </c>
    </row>
    <row r="43" spans="1:6" ht="12">
      <c r="A43" s="2" t="s">
        <v>0</v>
      </c>
      <c r="B43" s="2" t="s">
        <v>0</v>
      </c>
      <c r="C43" s="2" t="s">
        <v>76</v>
      </c>
      <c r="D43" s="3" t="s">
        <v>77</v>
      </c>
      <c r="E43" s="6">
        <v>57</v>
      </c>
      <c r="F43" s="5">
        <v>148</v>
      </c>
    </row>
    <row r="44" spans="4:6" ht="12">
      <c r="D44" s="7" t="s">
        <v>43</v>
      </c>
      <c r="E44" s="9">
        <f>SUM(E43:E43)</f>
        <v>57</v>
      </c>
      <c r="F44" s="10">
        <f>SUM(F43:F43)</f>
        <v>148</v>
      </c>
    </row>
    <row r="45" spans="1:6" ht="12">
      <c r="A45" s="2" t="s">
        <v>0</v>
      </c>
      <c r="B45" s="2" t="s">
        <v>0</v>
      </c>
      <c r="C45" s="2" t="s">
        <v>78</v>
      </c>
      <c r="D45" s="3" t="s">
        <v>79</v>
      </c>
      <c r="E45" s="6">
        <v>204</v>
      </c>
      <c r="F45" s="5">
        <v>510</v>
      </c>
    </row>
    <row r="46" spans="4:6" ht="12">
      <c r="D46" s="7" t="s">
        <v>43</v>
      </c>
      <c r="E46" s="9">
        <f>SUM(E45:E45)</f>
        <v>204</v>
      </c>
      <c r="F46" s="10">
        <f>SUM(F45:F45)</f>
        <v>510</v>
      </c>
    </row>
    <row r="47" spans="1:6" ht="12">
      <c r="A47" s="2" t="s">
        <v>0</v>
      </c>
      <c r="B47" s="2" t="s">
        <v>0</v>
      </c>
      <c r="C47" s="2" t="s">
        <v>80</v>
      </c>
      <c r="D47" s="3" t="s">
        <v>81</v>
      </c>
      <c r="E47" s="6">
        <v>143</v>
      </c>
      <c r="F47" s="5">
        <v>333</v>
      </c>
    </row>
    <row r="48" spans="4:6" ht="12">
      <c r="D48" s="7" t="s">
        <v>43</v>
      </c>
      <c r="E48" s="9">
        <f>SUM(E47:E47)</f>
        <v>143</v>
      </c>
      <c r="F48" s="10">
        <f>SUM(F47:F47)</f>
        <v>333</v>
      </c>
    </row>
    <row r="49" spans="1:6" ht="12">
      <c r="A49" s="2" t="s">
        <v>0</v>
      </c>
      <c r="B49" s="2" t="s">
        <v>0</v>
      </c>
      <c r="C49" s="2" t="s">
        <v>82</v>
      </c>
      <c r="D49" s="3" t="s">
        <v>83</v>
      </c>
      <c r="E49" s="6">
        <v>322</v>
      </c>
      <c r="F49" s="5">
        <v>808</v>
      </c>
    </row>
    <row r="50" spans="4:6" ht="12">
      <c r="D50" s="7" t="s">
        <v>43</v>
      </c>
      <c r="E50" s="9">
        <f>SUM(E49:E49)</f>
        <v>322</v>
      </c>
      <c r="F50" s="10">
        <f>SUM(F49:F49)</f>
        <v>808</v>
      </c>
    </row>
    <row r="51" spans="3:6" ht="12">
      <c r="C51" s="7" t="s">
        <v>43</v>
      </c>
      <c r="D51" s="7" t="s">
        <v>0</v>
      </c>
      <c r="E51" s="9">
        <f>E38+E40+E42+E44+E46+E48+E50</f>
        <v>1100</v>
      </c>
      <c r="F51" s="10">
        <f>F38+F40+F42+F44+F46+F48+F50</f>
        <v>2735</v>
      </c>
    </row>
    <row r="52" spans="2:6" ht="12">
      <c r="B52" s="7" t="s">
        <v>43</v>
      </c>
      <c r="C52" s="7" t="s">
        <v>0</v>
      </c>
      <c r="D52" s="7" t="s">
        <v>0</v>
      </c>
      <c r="E52" s="9">
        <f>E18+E21+E36+E51</f>
        <v>2650</v>
      </c>
      <c r="F52" s="10">
        <f>F18+F21+F36+F51</f>
        <v>6288</v>
      </c>
    </row>
    <row r="53" spans="1:6" ht="12">
      <c r="A53" s="2" t="s">
        <v>85</v>
      </c>
      <c r="B53" s="2" t="s">
        <v>86</v>
      </c>
      <c r="C53" s="2" t="s">
        <v>87</v>
      </c>
      <c r="D53" s="3" t="s">
        <v>88</v>
      </c>
      <c r="E53" s="6">
        <v>37</v>
      </c>
      <c r="F53" s="5">
        <v>123</v>
      </c>
    </row>
    <row r="54" spans="1:6" ht="12">
      <c r="A54" s="2" t="s">
        <v>0</v>
      </c>
      <c r="B54" s="2" t="s">
        <v>0</v>
      </c>
      <c r="C54" s="2" t="s">
        <v>0</v>
      </c>
      <c r="D54" s="3" t="s">
        <v>89</v>
      </c>
      <c r="E54" s="6">
        <v>65</v>
      </c>
      <c r="F54" s="5">
        <v>302</v>
      </c>
    </row>
    <row r="55" spans="4:6" ht="12">
      <c r="D55" s="7" t="s">
        <v>43</v>
      </c>
      <c r="E55" s="9">
        <f>SUM(E53:E54)</f>
        <v>102</v>
      </c>
      <c r="F55" s="10">
        <f>SUM(F53:F54)</f>
        <v>425</v>
      </c>
    </row>
    <row r="56" spans="1:6" ht="12">
      <c r="A56" s="2" t="s">
        <v>0</v>
      </c>
      <c r="B56" s="2" t="s">
        <v>0</v>
      </c>
      <c r="C56" s="2" t="s">
        <v>90</v>
      </c>
      <c r="D56" s="3" t="s">
        <v>91</v>
      </c>
      <c r="E56" s="6">
        <v>34</v>
      </c>
      <c r="F56" s="5">
        <v>110</v>
      </c>
    </row>
    <row r="57" spans="1:6" ht="12">
      <c r="A57" s="2" t="s">
        <v>0</v>
      </c>
      <c r="B57" s="2" t="s">
        <v>0</v>
      </c>
      <c r="C57" s="2" t="s">
        <v>0</v>
      </c>
      <c r="D57" s="3" t="s">
        <v>92</v>
      </c>
      <c r="E57" s="6">
        <v>48</v>
      </c>
      <c r="F57" s="5">
        <v>162</v>
      </c>
    </row>
    <row r="58" spans="4:6" ht="12">
      <c r="D58" s="7" t="s">
        <v>43</v>
      </c>
      <c r="E58" s="9">
        <f>SUM(E56:E57)</f>
        <v>82</v>
      </c>
      <c r="F58" s="10">
        <f>SUM(F56:F57)</f>
        <v>272</v>
      </c>
    </row>
    <row r="59" spans="1:6" ht="12">
      <c r="A59" s="2" t="s">
        <v>0</v>
      </c>
      <c r="B59" s="2" t="s">
        <v>0</v>
      </c>
      <c r="C59" s="2" t="s">
        <v>93</v>
      </c>
      <c r="D59" s="3" t="s">
        <v>94</v>
      </c>
      <c r="E59" s="6">
        <v>11</v>
      </c>
      <c r="F59" s="5">
        <v>36</v>
      </c>
    </row>
    <row r="60" spans="1:6" ht="12">
      <c r="A60" s="2" t="s">
        <v>0</v>
      </c>
      <c r="B60" s="2" t="s">
        <v>0</v>
      </c>
      <c r="C60" s="2" t="s">
        <v>0</v>
      </c>
      <c r="D60" s="3" t="s">
        <v>95</v>
      </c>
      <c r="E60" s="6">
        <v>16</v>
      </c>
      <c r="F60" s="5">
        <v>59</v>
      </c>
    </row>
    <row r="61" spans="4:6" ht="12">
      <c r="D61" s="7" t="s">
        <v>43</v>
      </c>
      <c r="E61" s="9">
        <f>SUM(E59:E60)</f>
        <v>27</v>
      </c>
      <c r="F61" s="10">
        <f>SUM(F59:F60)</f>
        <v>95</v>
      </c>
    </row>
    <row r="62" spans="1:6" ht="12">
      <c r="A62" s="2" t="s">
        <v>0</v>
      </c>
      <c r="B62" s="2" t="s">
        <v>0</v>
      </c>
      <c r="C62" s="2" t="s">
        <v>96</v>
      </c>
      <c r="D62" s="3" t="s">
        <v>97</v>
      </c>
      <c r="E62" s="6">
        <v>12</v>
      </c>
      <c r="F62" s="5">
        <v>39</v>
      </c>
    </row>
    <row r="63" spans="1:6" ht="12">
      <c r="A63" s="2" t="s">
        <v>0</v>
      </c>
      <c r="B63" s="2" t="s">
        <v>0</v>
      </c>
      <c r="C63" s="2" t="s">
        <v>0</v>
      </c>
      <c r="D63" s="3" t="s">
        <v>98</v>
      </c>
      <c r="E63" s="6">
        <v>22</v>
      </c>
      <c r="F63" s="5">
        <v>77</v>
      </c>
    </row>
    <row r="64" spans="4:6" ht="12">
      <c r="D64" s="7" t="s">
        <v>43</v>
      </c>
      <c r="E64" s="9">
        <f>SUM(E62:E63)</f>
        <v>34</v>
      </c>
      <c r="F64" s="10">
        <f>SUM(F62:F63)</f>
        <v>116</v>
      </c>
    </row>
    <row r="65" spans="1:6" ht="12">
      <c r="A65" s="2" t="s">
        <v>0</v>
      </c>
      <c r="B65" s="2" t="s">
        <v>0</v>
      </c>
      <c r="C65" s="2" t="s">
        <v>99</v>
      </c>
      <c r="D65" s="3" t="s">
        <v>100</v>
      </c>
      <c r="E65" s="6">
        <v>2</v>
      </c>
      <c r="F65" s="5">
        <v>6.5</v>
      </c>
    </row>
    <row r="66" spans="1:6" ht="12">
      <c r="A66" s="2" t="s">
        <v>0</v>
      </c>
      <c r="B66" s="2" t="s">
        <v>0</v>
      </c>
      <c r="C66" s="2" t="s">
        <v>0</v>
      </c>
      <c r="D66" s="3" t="s">
        <v>101</v>
      </c>
      <c r="E66" s="6">
        <v>6</v>
      </c>
      <c r="F66" s="5">
        <v>21</v>
      </c>
    </row>
    <row r="67" spans="4:6" ht="12">
      <c r="D67" s="7" t="s">
        <v>43</v>
      </c>
      <c r="E67" s="9">
        <f>SUM(E65:E66)</f>
        <v>8</v>
      </c>
      <c r="F67" s="10">
        <f>SUM(F65:F66)</f>
        <v>27.5</v>
      </c>
    </row>
    <row r="68" spans="1:6" ht="12">
      <c r="A68" s="2" t="s">
        <v>0</v>
      </c>
      <c r="B68" s="2" t="s">
        <v>0</v>
      </c>
      <c r="C68" s="2" t="s">
        <v>103</v>
      </c>
      <c r="D68" s="3" t="s">
        <v>104</v>
      </c>
      <c r="E68" s="6">
        <v>28</v>
      </c>
      <c r="F68" s="5">
        <v>91</v>
      </c>
    </row>
    <row r="69" spans="1:6" ht="12">
      <c r="A69" s="2" t="s">
        <v>0</v>
      </c>
      <c r="B69" s="2" t="s">
        <v>0</v>
      </c>
      <c r="C69" s="2" t="s">
        <v>0</v>
      </c>
      <c r="D69" s="3" t="s">
        <v>105</v>
      </c>
      <c r="E69" s="6">
        <v>57</v>
      </c>
      <c r="F69" s="5">
        <v>209</v>
      </c>
    </row>
    <row r="70" spans="4:6" ht="12">
      <c r="D70" s="7" t="s">
        <v>43</v>
      </c>
      <c r="E70" s="9">
        <f>SUM(E68:E69)</f>
        <v>85</v>
      </c>
      <c r="F70" s="10">
        <f>SUM(F68:F69)</f>
        <v>300</v>
      </c>
    </row>
    <row r="71" spans="1:6" ht="12">
      <c r="A71" s="2" t="s">
        <v>0</v>
      </c>
      <c r="B71" s="2" t="s">
        <v>0</v>
      </c>
      <c r="C71" s="2" t="s">
        <v>106</v>
      </c>
      <c r="D71" s="3" t="s">
        <v>107</v>
      </c>
      <c r="E71" s="6">
        <v>5</v>
      </c>
      <c r="F71" s="5">
        <v>16.25</v>
      </c>
    </row>
    <row r="72" spans="1:6" ht="12">
      <c r="A72" s="2" t="s">
        <v>0</v>
      </c>
      <c r="B72" s="2" t="s">
        <v>0</v>
      </c>
      <c r="C72" s="2" t="s">
        <v>0</v>
      </c>
      <c r="D72" s="3" t="s">
        <v>108</v>
      </c>
      <c r="E72" s="6">
        <v>8</v>
      </c>
      <c r="F72" s="5">
        <v>23</v>
      </c>
    </row>
    <row r="73" spans="4:6" ht="12">
      <c r="D73" s="7" t="s">
        <v>43</v>
      </c>
      <c r="E73" s="9">
        <f>SUM(E71:E72)</f>
        <v>13</v>
      </c>
      <c r="F73" s="10">
        <f>SUM(F71:F72)</f>
        <v>39.25</v>
      </c>
    </row>
    <row r="74" spans="1:6" ht="12">
      <c r="A74" s="2" t="s">
        <v>0</v>
      </c>
      <c r="B74" s="2" t="s">
        <v>0</v>
      </c>
      <c r="C74" s="2" t="s">
        <v>112</v>
      </c>
      <c r="D74" s="3" t="s">
        <v>113</v>
      </c>
      <c r="E74" s="6">
        <v>1</v>
      </c>
      <c r="F74" s="5">
        <v>7</v>
      </c>
    </row>
    <row r="75" spans="4:6" ht="12">
      <c r="D75" s="7" t="s">
        <v>43</v>
      </c>
      <c r="E75" s="9">
        <f>SUM(E74:E74)</f>
        <v>1</v>
      </c>
      <c r="F75" s="10">
        <f>SUM(F74:F74)</f>
        <v>7</v>
      </c>
    </row>
    <row r="76" spans="1:6" ht="12">
      <c r="A76" s="2" t="s">
        <v>0</v>
      </c>
      <c r="B76" s="2" t="s">
        <v>0</v>
      </c>
      <c r="C76" s="2" t="s">
        <v>115</v>
      </c>
      <c r="D76" s="3" t="s">
        <v>116</v>
      </c>
      <c r="E76" s="6">
        <v>32</v>
      </c>
      <c r="F76" s="5">
        <v>104</v>
      </c>
    </row>
    <row r="77" spans="1:6" ht="12">
      <c r="A77" s="2" t="s">
        <v>0</v>
      </c>
      <c r="B77" s="2" t="s">
        <v>0</v>
      </c>
      <c r="C77" s="2" t="s">
        <v>0</v>
      </c>
      <c r="D77" s="3" t="s">
        <v>117</v>
      </c>
      <c r="E77" s="6">
        <v>56</v>
      </c>
      <c r="F77" s="5">
        <v>208</v>
      </c>
    </row>
    <row r="78" spans="4:6" ht="12">
      <c r="D78" s="7" t="s">
        <v>43</v>
      </c>
      <c r="E78" s="9">
        <f>SUM(E76:E77)</f>
        <v>88</v>
      </c>
      <c r="F78" s="10">
        <f>SUM(F76:F77)</f>
        <v>312</v>
      </c>
    </row>
    <row r="79" spans="1:6" ht="12">
      <c r="A79" s="2" t="s">
        <v>0</v>
      </c>
      <c r="B79" s="2" t="s">
        <v>0</v>
      </c>
      <c r="C79" s="2" t="s">
        <v>118</v>
      </c>
      <c r="D79" s="3" t="s">
        <v>119</v>
      </c>
      <c r="E79" s="6">
        <v>13</v>
      </c>
      <c r="F79" s="5">
        <v>42.25</v>
      </c>
    </row>
    <row r="80" spans="1:6" ht="12">
      <c r="A80" s="2" t="s">
        <v>0</v>
      </c>
      <c r="B80" s="2" t="s">
        <v>0</v>
      </c>
      <c r="C80" s="2" t="s">
        <v>0</v>
      </c>
      <c r="D80" s="3" t="s">
        <v>120</v>
      </c>
      <c r="E80" s="6">
        <v>22</v>
      </c>
      <c r="F80" s="5">
        <v>77</v>
      </c>
    </row>
    <row r="81" spans="4:6" ht="12">
      <c r="D81" s="7" t="s">
        <v>43</v>
      </c>
      <c r="E81" s="9">
        <f>SUM(E79:E80)</f>
        <v>35</v>
      </c>
      <c r="F81" s="10">
        <f>SUM(F79:F80)</f>
        <v>119.25</v>
      </c>
    </row>
    <row r="82" spans="1:6" ht="12">
      <c r="A82" s="2" t="s">
        <v>0</v>
      </c>
      <c r="B82" s="2" t="s">
        <v>0</v>
      </c>
      <c r="C82" s="2" t="s">
        <v>122</v>
      </c>
      <c r="D82" s="3" t="s">
        <v>123</v>
      </c>
      <c r="E82" s="6">
        <v>3</v>
      </c>
      <c r="F82" s="5">
        <v>9.25</v>
      </c>
    </row>
    <row r="83" spans="1:6" ht="12">
      <c r="A83" s="2" t="s">
        <v>0</v>
      </c>
      <c r="B83" s="2" t="s">
        <v>0</v>
      </c>
      <c r="C83" s="2" t="s">
        <v>0</v>
      </c>
      <c r="D83" s="3" t="s">
        <v>124</v>
      </c>
      <c r="E83" s="6">
        <v>5</v>
      </c>
      <c r="F83" s="5">
        <v>17.5</v>
      </c>
    </row>
    <row r="84" spans="4:6" ht="12">
      <c r="D84" s="7" t="s">
        <v>43</v>
      </c>
      <c r="E84" s="9">
        <f>SUM(E82:E83)</f>
        <v>8</v>
      </c>
      <c r="F84" s="10">
        <f>SUM(F82:F83)</f>
        <v>26.75</v>
      </c>
    </row>
    <row r="85" spans="1:6" ht="12">
      <c r="A85" s="2" t="s">
        <v>0</v>
      </c>
      <c r="B85" s="2" t="s">
        <v>0</v>
      </c>
      <c r="C85" s="2" t="s">
        <v>126</v>
      </c>
      <c r="D85" s="3" t="s">
        <v>127</v>
      </c>
      <c r="E85" s="6">
        <v>1</v>
      </c>
      <c r="F85" s="5">
        <v>3.25</v>
      </c>
    </row>
    <row r="86" spans="1:6" ht="12">
      <c r="A86" s="2" t="s">
        <v>0</v>
      </c>
      <c r="B86" s="2" t="s">
        <v>0</v>
      </c>
      <c r="C86" s="2" t="s">
        <v>0</v>
      </c>
      <c r="D86" s="3" t="s">
        <v>128</v>
      </c>
      <c r="E86" s="6">
        <v>1</v>
      </c>
      <c r="F86" s="5">
        <v>3.5</v>
      </c>
    </row>
    <row r="87" spans="4:6" ht="12">
      <c r="D87" s="7" t="s">
        <v>43</v>
      </c>
      <c r="E87" s="9">
        <f>SUM(E85:E86)</f>
        <v>2</v>
      </c>
      <c r="F87" s="10">
        <f>SUM(F85:F86)</f>
        <v>6.75</v>
      </c>
    </row>
    <row r="88" spans="1:6" ht="12">
      <c r="A88" s="2" t="s">
        <v>0</v>
      </c>
      <c r="B88" s="2" t="s">
        <v>0</v>
      </c>
      <c r="C88" s="2" t="s">
        <v>129</v>
      </c>
      <c r="D88" s="3" t="s">
        <v>130</v>
      </c>
      <c r="E88" s="6">
        <v>2</v>
      </c>
      <c r="F88" s="5">
        <v>6.5</v>
      </c>
    </row>
    <row r="89" spans="1:6" ht="12">
      <c r="A89" s="2" t="s">
        <v>0</v>
      </c>
      <c r="B89" s="2" t="s">
        <v>0</v>
      </c>
      <c r="C89" s="2" t="s">
        <v>0</v>
      </c>
      <c r="D89" s="3" t="s">
        <v>131</v>
      </c>
      <c r="E89" s="6">
        <v>4</v>
      </c>
      <c r="F89" s="5">
        <v>19</v>
      </c>
    </row>
    <row r="90" spans="4:6" ht="12">
      <c r="D90" s="7" t="s">
        <v>43</v>
      </c>
      <c r="E90" s="9">
        <f>SUM(E88:E89)</f>
        <v>6</v>
      </c>
      <c r="F90" s="10">
        <f>SUM(F88:F89)</f>
        <v>25.5</v>
      </c>
    </row>
    <row r="91" spans="1:6" ht="12">
      <c r="A91" s="2" t="s">
        <v>0</v>
      </c>
      <c r="B91" s="2" t="s">
        <v>0</v>
      </c>
      <c r="C91" s="2" t="s">
        <v>133</v>
      </c>
      <c r="D91" s="3" t="s">
        <v>134</v>
      </c>
      <c r="E91" s="6">
        <v>20</v>
      </c>
      <c r="F91" s="5">
        <v>65</v>
      </c>
    </row>
    <row r="92" spans="1:6" ht="12">
      <c r="A92" s="2" t="s">
        <v>0</v>
      </c>
      <c r="B92" s="2" t="s">
        <v>0</v>
      </c>
      <c r="C92" s="2" t="s">
        <v>0</v>
      </c>
      <c r="D92" s="3" t="s">
        <v>135</v>
      </c>
      <c r="E92" s="6">
        <v>36</v>
      </c>
      <c r="F92" s="5">
        <v>150</v>
      </c>
    </row>
    <row r="93" spans="4:6" ht="12">
      <c r="D93" s="7" t="s">
        <v>43</v>
      </c>
      <c r="E93" s="9">
        <f>SUM(E91:E92)</f>
        <v>56</v>
      </c>
      <c r="F93" s="10">
        <f>SUM(F91:F92)</f>
        <v>215</v>
      </c>
    </row>
    <row r="94" spans="1:6" ht="12">
      <c r="A94" s="2" t="s">
        <v>0</v>
      </c>
      <c r="B94" s="2" t="s">
        <v>0</v>
      </c>
      <c r="C94" s="2" t="s">
        <v>136</v>
      </c>
      <c r="D94" s="3" t="s">
        <v>137</v>
      </c>
      <c r="E94" s="6">
        <v>6</v>
      </c>
      <c r="F94" s="5">
        <v>18</v>
      </c>
    </row>
    <row r="95" spans="1:6" ht="12">
      <c r="A95" s="2" t="s">
        <v>0</v>
      </c>
      <c r="B95" s="2" t="s">
        <v>0</v>
      </c>
      <c r="C95" s="2" t="s">
        <v>0</v>
      </c>
      <c r="D95" s="3" t="s">
        <v>138</v>
      </c>
      <c r="E95" s="6">
        <v>11</v>
      </c>
      <c r="F95" s="5">
        <v>77</v>
      </c>
    </row>
    <row r="96" spans="4:6" ht="12">
      <c r="D96" s="7" t="s">
        <v>43</v>
      </c>
      <c r="E96" s="9">
        <f>SUM(E94:E95)</f>
        <v>17</v>
      </c>
      <c r="F96" s="10">
        <f>SUM(F94:F95)</f>
        <v>95</v>
      </c>
    </row>
    <row r="97" spans="1:6" ht="12">
      <c r="A97" s="2" t="s">
        <v>0</v>
      </c>
      <c r="B97" s="2" t="s">
        <v>0</v>
      </c>
      <c r="C97" s="2" t="s">
        <v>140</v>
      </c>
      <c r="D97" s="3" t="s">
        <v>141</v>
      </c>
      <c r="E97" s="6">
        <v>10</v>
      </c>
      <c r="F97" s="5">
        <v>33</v>
      </c>
    </row>
    <row r="98" spans="1:6" ht="12">
      <c r="A98" s="2" t="s">
        <v>0</v>
      </c>
      <c r="B98" s="2" t="s">
        <v>0</v>
      </c>
      <c r="C98" s="2" t="s">
        <v>0</v>
      </c>
      <c r="D98" s="3" t="s">
        <v>142</v>
      </c>
      <c r="E98" s="6">
        <v>18</v>
      </c>
      <c r="F98" s="5">
        <v>48</v>
      </c>
    </row>
    <row r="99" spans="4:6" ht="12">
      <c r="D99" s="7" t="s">
        <v>43</v>
      </c>
      <c r="E99" s="9">
        <f>SUM(E97:E98)</f>
        <v>28</v>
      </c>
      <c r="F99" s="10">
        <f>SUM(F97:F98)</f>
        <v>81</v>
      </c>
    </row>
    <row r="100" spans="1:6" ht="12">
      <c r="A100" s="2" t="s">
        <v>0</v>
      </c>
      <c r="B100" s="2" t="s">
        <v>0</v>
      </c>
      <c r="C100" s="2" t="s">
        <v>144</v>
      </c>
      <c r="D100" s="3" t="s">
        <v>145</v>
      </c>
      <c r="E100" s="6">
        <v>20</v>
      </c>
      <c r="F100" s="5">
        <v>68</v>
      </c>
    </row>
    <row r="101" spans="1:6" ht="12">
      <c r="A101" s="2" t="s">
        <v>0</v>
      </c>
      <c r="B101" s="2" t="s">
        <v>0</v>
      </c>
      <c r="C101" s="2" t="s">
        <v>0</v>
      </c>
      <c r="D101" s="3" t="s">
        <v>146</v>
      </c>
      <c r="E101" s="6">
        <v>41</v>
      </c>
      <c r="F101" s="5">
        <v>181</v>
      </c>
    </row>
    <row r="102" spans="4:6" ht="12">
      <c r="D102" s="7" t="s">
        <v>43</v>
      </c>
      <c r="E102" s="9">
        <f>SUM(E100:E101)</f>
        <v>61</v>
      </c>
      <c r="F102" s="10">
        <f>SUM(F100:F101)</f>
        <v>249</v>
      </c>
    </row>
    <row r="103" spans="1:6" ht="12">
      <c r="A103" s="2" t="s">
        <v>0</v>
      </c>
      <c r="B103" s="2" t="s">
        <v>0</v>
      </c>
      <c r="C103" s="2" t="s">
        <v>147</v>
      </c>
      <c r="D103" s="3" t="s">
        <v>148</v>
      </c>
      <c r="E103" s="6">
        <v>1</v>
      </c>
      <c r="F103" s="5">
        <v>3</v>
      </c>
    </row>
    <row r="104" spans="4:6" ht="12">
      <c r="D104" s="7" t="s">
        <v>43</v>
      </c>
      <c r="E104" s="9">
        <f>SUM(E103:E103)</f>
        <v>1</v>
      </c>
      <c r="F104" s="10">
        <f>SUM(F103:F103)</f>
        <v>3</v>
      </c>
    </row>
    <row r="105" spans="1:6" ht="12">
      <c r="A105" s="2" t="s">
        <v>0</v>
      </c>
      <c r="B105" s="2" t="s">
        <v>0</v>
      </c>
      <c r="C105" s="2" t="s">
        <v>150</v>
      </c>
      <c r="D105" s="3" t="s">
        <v>151</v>
      </c>
      <c r="E105" s="6">
        <v>2</v>
      </c>
      <c r="F105" s="5">
        <v>6</v>
      </c>
    </row>
    <row r="106" spans="1:6" ht="12">
      <c r="A106" s="2" t="s">
        <v>0</v>
      </c>
      <c r="B106" s="2" t="s">
        <v>0</v>
      </c>
      <c r="C106" s="2" t="s">
        <v>0</v>
      </c>
      <c r="D106" s="3" t="s">
        <v>152</v>
      </c>
      <c r="E106" s="6">
        <v>6</v>
      </c>
      <c r="F106" s="5">
        <v>21</v>
      </c>
    </row>
    <row r="107" spans="4:6" ht="12">
      <c r="D107" s="7" t="s">
        <v>43</v>
      </c>
      <c r="E107" s="9">
        <f>SUM(E105:E106)</f>
        <v>8</v>
      </c>
      <c r="F107" s="10">
        <f>SUM(F105:F106)</f>
        <v>27</v>
      </c>
    </row>
    <row r="108" spans="1:6" ht="12">
      <c r="A108" s="2" t="s">
        <v>0</v>
      </c>
      <c r="B108" s="2" t="s">
        <v>0</v>
      </c>
      <c r="C108" s="2" t="s">
        <v>154</v>
      </c>
      <c r="D108" s="3" t="s">
        <v>155</v>
      </c>
      <c r="E108" s="6">
        <v>7</v>
      </c>
      <c r="F108" s="5">
        <v>30</v>
      </c>
    </row>
    <row r="109" spans="1:6" ht="12">
      <c r="A109" s="2" t="s">
        <v>0</v>
      </c>
      <c r="B109" s="2" t="s">
        <v>0</v>
      </c>
      <c r="C109" s="2" t="s">
        <v>0</v>
      </c>
      <c r="D109" s="3" t="s">
        <v>156</v>
      </c>
      <c r="E109" s="6">
        <v>12</v>
      </c>
      <c r="F109" s="5">
        <v>42</v>
      </c>
    </row>
    <row r="110" spans="4:6" ht="12">
      <c r="D110" s="7" t="s">
        <v>43</v>
      </c>
      <c r="E110" s="9">
        <f>SUM(E108:E109)</f>
        <v>19</v>
      </c>
      <c r="F110" s="10">
        <f>SUM(F108:F109)</f>
        <v>72</v>
      </c>
    </row>
    <row r="111" spans="1:6" ht="12">
      <c r="A111" s="2" t="s">
        <v>0</v>
      </c>
      <c r="B111" s="2" t="s">
        <v>0</v>
      </c>
      <c r="C111" s="2" t="s">
        <v>157</v>
      </c>
      <c r="D111" s="3" t="s">
        <v>158</v>
      </c>
      <c r="E111" s="6">
        <v>2</v>
      </c>
      <c r="F111" s="5">
        <v>8</v>
      </c>
    </row>
    <row r="112" spans="1:6" ht="12">
      <c r="A112" s="2" t="s">
        <v>0</v>
      </c>
      <c r="B112" s="2" t="s">
        <v>0</v>
      </c>
      <c r="C112" s="2" t="s">
        <v>0</v>
      </c>
      <c r="D112" s="3" t="s">
        <v>159</v>
      </c>
      <c r="E112" s="6">
        <v>6</v>
      </c>
      <c r="F112" s="5">
        <v>21</v>
      </c>
    </row>
    <row r="113" spans="4:6" ht="12">
      <c r="D113" s="7" t="s">
        <v>43</v>
      </c>
      <c r="E113" s="9">
        <f>SUM(E111:E112)</f>
        <v>8</v>
      </c>
      <c r="F113" s="10">
        <f>SUM(F111:F112)</f>
        <v>29</v>
      </c>
    </row>
    <row r="114" spans="1:6" ht="12">
      <c r="A114" s="2" t="s">
        <v>0</v>
      </c>
      <c r="B114" s="2" t="s">
        <v>0</v>
      </c>
      <c r="C114" s="2" t="s">
        <v>163</v>
      </c>
      <c r="D114" s="3" t="s">
        <v>164</v>
      </c>
      <c r="E114" s="6">
        <v>140</v>
      </c>
      <c r="F114" s="5">
        <v>450</v>
      </c>
    </row>
    <row r="115" spans="1:6" ht="12">
      <c r="A115" s="2" t="s">
        <v>0</v>
      </c>
      <c r="B115" s="2" t="s">
        <v>0</v>
      </c>
      <c r="C115" s="2" t="s">
        <v>0</v>
      </c>
      <c r="D115" s="3" t="s">
        <v>165</v>
      </c>
      <c r="E115" s="6">
        <v>252</v>
      </c>
      <c r="F115" s="5">
        <v>868</v>
      </c>
    </row>
    <row r="116" spans="4:6" ht="12">
      <c r="D116" s="7" t="s">
        <v>43</v>
      </c>
      <c r="E116" s="9">
        <f>SUM(E114:E115)</f>
        <v>392</v>
      </c>
      <c r="F116" s="10">
        <f>SUM(F114:F115)</f>
        <v>1318</v>
      </c>
    </row>
    <row r="117" spans="1:6" ht="12">
      <c r="A117" s="2" t="s">
        <v>0</v>
      </c>
      <c r="B117" s="2" t="s">
        <v>0</v>
      </c>
      <c r="C117" s="2" t="s">
        <v>168</v>
      </c>
      <c r="D117" s="3" t="s">
        <v>169</v>
      </c>
      <c r="E117" s="6">
        <v>83</v>
      </c>
      <c r="F117" s="5">
        <v>237</v>
      </c>
    </row>
    <row r="118" spans="1:6" ht="12">
      <c r="A118" s="2" t="s">
        <v>0</v>
      </c>
      <c r="B118" s="2" t="s">
        <v>0</v>
      </c>
      <c r="C118" s="2" t="s">
        <v>0</v>
      </c>
      <c r="D118" s="3" t="s">
        <v>170</v>
      </c>
      <c r="E118" s="6">
        <v>145</v>
      </c>
      <c r="F118" s="5">
        <v>501</v>
      </c>
    </row>
    <row r="119" spans="4:6" ht="12">
      <c r="D119" s="7" t="s">
        <v>43</v>
      </c>
      <c r="E119" s="9">
        <f>SUM(E117:E118)</f>
        <v>228</v>
      </c>
      <c r="F119" s="10">
        <f>SUM(F117:F118)</f>
        <v>738</v>
      </c>
    </row>
    <row r="120" spans="1:6" ht="12">
      <c r="A120" s="2" t="s">
        <v>0</v>
      </c>
      <c r="B120" s="2" t="s">
        <v>0</v>
      </c>
      <c r="C120" s="2" t="s">
        <v>171</v>
      </c>
      <c r="D120" s="3" t="s">
        <v>172</v>
      </c>
      <c r="E120" s="6">
        <v>151</v>
      </c>
      <c r="F120" s="5">
        <v>591</v>
      </c>
    </row>
    <row r="121" spans="1:6" ht="12">
      <c r="A121" s="2" t="s">
        <v>0</v>
      </c>
      <c r="B121" s="2" t="s">
        <v>0</v>
      </c>
      <c r="C121" s="2" t="s">
        <v>0</v>
      </c>
      <c r="D121" s="3" t="s">
        <v>173</v>
      </c>
      <c r="E121" s="6">
        <v>262</v>
      </c>
      <c r="F121" s="5">
        <v>942</v>
      </c>
    </row>
    <row r="122" spans="4:6" ht="12">
      <c r="D122" s="7" t="s">
        <v>43</v>
      </c>
      <c r="E122" s="9">
        <f>SUM(E120:E121)</f>
        <v>413</v>
      </c>
      <c r="F122" s="10">
        <f>SUM(F120:F121)</f>
        <v>1533</v>
      </c>
    </row>
    <row r="123" spans="1:6" ht="12">
      <c r="A123" s="2" t="s">
        <v>0</v>
      </c>
      <c r="B123" s="2" t="s">
        <v>0</v>
      </c>
      <c r="C123" s="2" t="s">
        <v>174</v>
      </c>
      <c r="D123" s="3" t="s">
        <v>175</v>
      </c>
      <c r="E123" s="6">
        <v>61</v>
      </c>
      <c r="F123" s="5">
        <v>208</v>
      </c>
    </row>
    <row r="124" spans="1:6" ht="12">
      <c r="A124" s="2" t="s">
        <v>0</v>
      </c>
      <c r="B124" s="2" t="s">
        <v>0</v>
      </c>
      <c r="C124" s="2" t="s">
        <v>0</v>
      </c>
      <c r="D124" s="3" t="s">
        <v>176</v>
      </c>
      <c r="E124" s="6">
        <v>101</v>
      </c>
      <c r="F124" s="5">
        <v>356</v>
      </c>
    </row>
    <row r="125" spans="4:6" ht="12">
      <c r="D125" s="7" t="s">
        <v>43</v>
      </c>
      <c r="E125" s="9">
        <f>SUM(E123:E124)</f>
        <v>162</v>
      </c>
      <c r="F125" s="10">
        <f>SUM(F123:F124)</f>
        <v>564</v>
      </c>
    </row>
    <row r="126" spans="1:6" ht="12">
      <c r="A126" s="2" t="s">
        <v>0</v>
      </c>
      <c r="B126" s="2" t="s">
        <v>0</v>
      </c>
      <c r="C126" s="2" t="s">
        <v>177</v>
      </c>
      <c r="D126" s="3" t="s">
        <v>178</v>
      </c>
      <c r="E126" s="6">
        <v>8</v>
      </c>
      <c r="F126" s="5">
        <v>21</v>
      </c>
    </row>
    <row r="127" spans="1:6" ht="12">
      <c r="A127" s="2" t="s">
        <v>0</v>
      </c>
      <c r="B127" s="2" t="s">
        <v>0</v>
      </c>
      <c r="C127" s="2" t="s">
        <v>0</v>
      </c>
      <c r="D127" s="3" t="s">
        <v>179</v>
      </c>
      <c r="E127" s="6">
        <v>15</v>
      </c>
      <c r="F127" s="5">
        <v>53</v>
      </c>
    </row>
    <row r="128" spans="4:6" ht="12">
      <c r="D128" s="7" t="s">
        <v>43</v>
      </c>
      <c r="E128" s="9">
        <f>SUM(E126:E127)</f>
        <v>23</v>
      </c>
      <c r="F128" s="10">
        <f>SUM(F126:F127)</f>
        <v>74</v>
      </c>
    </row>
    <row r="129" spans="1:6" ht="12">
      <c r="A129" s="2" t="s">
        <v>0</v>
      </c>
      <c r="B129" s="2" t="s">
        <v>0</v>
      </c>
      <c r="C129" s="2" t="s">
        <v>181</v>
      </c>
      <c r="D129" s="3" t="s">
        <v>182</v>
      </c>
      <c r="E129" s="6">
        <v>3</v>
      </c>
      <c r="F129" s="5">
        <v>11</v>
      </c>
    </row>
    <row r="130" spans="1:6" ht="12">
      <c r="A130" s="2" t="s">
        <v>0</v>
      </c>
      <c r="B130" s="2" t="s">
        <v>0</v>
      </c>
      <c r="C130" s="2" t="s">
        <v>0</v>
      </c>
      <c r="D130" s="3" t="s">
        <v>183</v>
      </c>
      <c r="E130" s="6">
        <v>4</v>
      </c>
      <c r="F130" s="5">
        <v>14</v>
      </c>
    </row>
    <row r="131" spans="4:6" ht="12">
      <c r="D131" s="7" t="s">
        <v>43</v>
      </c>
      <c r="E131" s="9">
        <f>SUM(E129:E130)</f>
        <v>7</v>
      </c>
      <c r="F131" s="10">
        <f>SUM(F129:F130)</f>
        <v>25</v>
      </c>
    </row>
    <row r="132" spans="1:6" ht="12">
      <c r="A132" s="2" t="s">
        <v>0</v>
      </c>
      <c r="B132" s="2" t="s">
        <v>0</v>
      </c>
      <c r="C132" s="2" t="s">
        <v>184</v>
      </c>
      <c r="D132" s="3" t="s">
        <v>185</v>
      </c>
      <c r="E132" s="6">
        <v>12</v>
      </c>
      <c r="F132" s="5">
        <v>32</v>
      </c>
    </row>
    <row r="133" spans="1:6" ht="12">
      <c r="A133" s="2" t="s">
        <v>0</v>
      </c>
      <c r="B133" s="2" t="s">
        <v>0</v>
      </c>
      <c r="C133" s="2" t="s">
        <v>0</v>
      </c>
      <c r="D133" s="3" t="s">
        <v>186</v>
      </c>
      <c r="E133" s="6">
        <v>22</v>
      </c>
      <c r="F133" s="5">
        <v>77</v>
      </c>
    </row>
    <row r="134" spans="4:6" ht="12">
      <c r="D134" s="7" t="s">
        <v>43</v>
      </c>
      <c r="E134" s="9">
        <f>SUM(E132:E133)</f>
        <v>34</v>
      </c>
      <c r="F134" s="10">
        <f>SUM(F132:F133)</f>
        <v>109</v>
      </c>
    </row>
    <row r="135" spans="1:6" ht="12">
      <c r="A135" s="2" t="s">
        <v>0</v>
      </c>
      <c r="B135" s="2" t="s">
        <v>0</v>
      </c>
      <c r="C135" s="2" t="s">
        <v>187</v>
      </c>
      <c r="D135" s="3" t="s">
        <v>188</v>
      </c>
      <c r="E135" s="6">
        <v>77</v>
      </c>
      <c r="F135" s="5">
        <v>231.5</v>
      </c>
    </row>
    <row r="136" spans="1:6" ht="12">
      <c r="A136" s="2" t="s">
        <v>0</v>
      </c>
      <c r="B136" s="2" t="s">
        <v>0</v>
      </c>
      <c r="C136" s="2" t="s">
        <v>0</v>
      </c>
      <c r="D136" s="3" t="s">
        <v>189</v>
      </c>
      <c r="E136" s="6">
        <v>133</v>
      </c>
      <c r="F136" s="5">
        <v>471</v>
      </c>
    </row>
    <row r="137" spans="4:6" ht="12">
      <c r="D137" s="7" t="s">
        <v>43</v>
      </c>
      <c r="E137" s="9">
        <f>SUM(E135:E136)</f>
        <v>210</v>
      </c>
      <c r="F137" s="10">
        <f>SUM(F135:F136)</f>
        <v>702.5</v>
      </c>
    </row>
    <row r="138" spans="1:6" ht="12">
      <c r="A138" s="2" t="s">
        <v>0</v>
      </c>
      <c r="B138" s="2" t="s">
        <v>0</v>
      </c>
      <c r="C138" s="2" t="s">
        <v>190</v>
      </c>
      <c r="D138" s="3" t="s">
        <v>191</v>
      </c>
      <c r="E138" s="6">
        <v>10</v>
      </c>
      <c r="F138" s="5">
        <v>42</v>
      </c>
    </row>
    <row r="139" spans="1:6" ht="12">
      <c r="A139" s="2" t="s">
        <v>0</v>
      </c>
      <c r="B139" s="2" t="s">
        <v>0</v>
      </c>
      <c r="C139" s="2" t="s">
        <v>0</v>
      </c>
      <c r="D139" s="3" t="s">
        <v>192</v>
      </c>
      <c r="E139" s="6">
        <v>18</v>
      </c>
      <c r="F139" s="5">
        <v>63</v>
      </c>
    </row>
    <row r="140" spans="4:6" ht="12">
      <c r="D140" s="7" t="s">
        <v>43</v>
      </c>
      <c r="E140" s="9">
        <f>SUM(E138:E139)</f>
        <v>28</v>
      </c>
      <c r="F140" s="10">
        <f>SUM(F138:F139)</f>
        <v>105</v>
      </c>
    </row>
    <row r="141" spans="1:6" ht="12">
      <c r="A141" s="2" t="s">
        <v>0</v>
      </c>
      <c r="B141" s="2" t="s">
        <v>0</v>
      </c>
      <c r="C141" s="2" t="s">
        <v>194</v>
      </c>
      <c r="D141" s="3" t="s">
        <v>195</v>
      </c>
      <c r="E141" s="6">
        <v>10</v>
      </c>
      <c r="F141" s="5">
        <v>51</v>
      </c>
    </row>
    <row r="142" spans="1:6" ht="12">
      <c r="A142" s="2" t="s">
        <v>0</v>
      </c>
      <c r="B142" s="2" t="s">
        <v>0</v>
      </c>
      <c r="C142" s="2" t="s">
        <v>0</v>
      </c>
      <c r="D142" s="3" t="s">
        <v>196</v>
      </c>
      <c r="E142" s="6">
        <v>16</v>
      </c>
      <c r="F142" s="5">
        <v>61</v>
      </c>
    </row>
    <row r="143" spans="4:6" ht="12">
      <c r="D143" s="7" t="s">
        <v>43</v>
      </c>
      <c r="E143" s="9">
        <f>SUM(E141:E142)</f>
        <v>26</v>
      </c>
      <c r="F143" s="10">
        <f>SUM(F141:F142)</f>
        <v>112</v>
      </c>
    </row>
    <row r="144" spans="1:6" ht="12">
      <c r="A144" s="2" t="s">
        <v>0</v>
      </c>
      <c r="B144" s="2" t="s">
        <v>0</v>
      </c>
      <c r="C144" s="2" t="s">
        <v>197</v>
      </c>
      <c r="D144" s="3" t="s">
        <v>198</v>
      </c>
      <c r="E144" s="6">
        <v>1</v>
      </c>
      <c r="F144" s="5">
        <v>3.5</v>
      </c>
    </row>
    <row r="145" spans="4:6" ht="12">
      <c r="D145" s="7" t="s">
        <v>43</v>
      </c>
      <c r="E145" s="9">
        <f>SUM(E144:E144)</f>
        <v>1</v>
      </c>
      <c r="F145" s="10">
        <f>SUM(F144:F144)</f>
        <v>3.5</v>
      </c>
    </row>
    <row r="146" spans="1:6" ht="12">
      <c r="A146" s="2" t="s">
        <v>0</v>
      </c>
      <c r="B146" s="2" t="s">
        <v>0</v>
      </c>
      <c r="C146" s="2" t="s">
        <v>199</v>
      </c>
      <c r="D146" s="3" t="s">
        <v>200</v>
      </c>
      <c r="E146" s="6">
        <v>2</v>
      </c>
      <c r="F146" s="5">
        <v>8</v>
      </c>
    </row>
    <row r="147" spans="1:6" ht="12">
      <c r="A147" s="2" t="s">
        <v>0</v>
      </c>
      <c r="B147" s="2" t="s">
        <v>0</v>
      </c>
      <c r="C147" s="2" t="s">
        <v>0</v>
      </c>
      <c r="D147" s="3" t="s">
        <v>201</v>
      </c>
      <c r="E147" s="6">
        <v>4</v>
      </c>
      <c r="F147" s="5">
        <v>14</v>
      </c>
    </row>
    <row r="148" spans="4:6" ht="12">
      <c r="D148" s="7" t="s">
        <v>43</v>
      </c>
      <c r="E148" s="9">
        <f>SUM(E146:E147)</f>
        <v>6</v>
      </c>
      <c r="F148" s="10">
        <f>SUM(F146:F147)</f>
        <v>22</v>
      </c>
    </row>
    <row r="149" spans="1:6" ht="12">
      <c r="A149" s="2" t="s">
        <v>0</v>
      </c>
      <c r="B149" s="2" t="s">
        <v>0</v>
      </c>
      <c r="C149" s="2" t="s">
        <v>202</v>
      </c>
      <c r="D149" s="3" t="s">
        <v>203</v>
      </c>
      <c r="E149" s="6">
        <v>1</v>
      </c>
      <c r="F149" s="5">
        <v>3.5</v>
      </c>
    </row>
    <row r="150" spans="4:6" ht="12">
      <c r="D150" s="7" t="s">
        <v>43</v>
      </c>
      <c r="E150" s="9">
        <f>SUM(E149:E149)</f>
        <v>1</v>
      </c>
      <c r="F150" s="10">
        <f>SUM(F149:F149)</f>
        <v>3.5</v>
      </c>
    </row>
    <row r="151" spans="1:6" ht="12">
      <c r="A151" s="2" t="s">
        <v>0</v>
      </c>
      <c r="B151" s="2" t="s">
        <v>0</v>
      </c>
      <c r="C151" s="2" t="s">
        <v>204</v>
      </c>
      <c r="D151" s="3" t="s">
        <v>205</v>
      </c>
      <c r="E151" s="6">
        <v>1</v>
      </c>
      <c r="F151" s="5">
        <v>3</v>
      </c>
    </row>
    <row r="152" spans="4:6" ht="12">
      <c r="D152" s="7" t="s">
        <v>43</v>
      </c>
      <c r="E152" s="9">
        <f>SUM(E151:E151)</f>
        <v>1</v>
      </c>
      <c r="F152" s="10">
        <f>SUM(F151:F151)</f>
        <v>3</v>
      </c>
    </row>
    <row r="153" spans="1:6" ht="12">
      <c r="A153" s="2" t="s">
        <v>0</v>
      </c>
      <c r="B153" s="2" t="s">
        <v>0</v>
      </c>
      <c r="C153" s="2" t="s">
        <v>207</v>
      </c>
      <c r="D153" s="3" t="s">
        <v>208</v>
      </c>
      <c r="E153" s="6">
        <v>4</v>
      </c>
      <c r="F153" s="5">
        <v>13</v>
      </c>
    </row>
    <row r="154" spans="1:6" ht="12">
      <c r="A154" s="2" t="s">
        <v>0</v>
      </c>
      <c r="B154" s="2" t="s">
        <v>0</v>
      </c>
      <c r="C154" s="2" t="s">
        <v>0</v>
      </c>
      <c r="D154" s="3" t="s">
        <v>209</v>
      </c>
      <c r="E154" s="6">
        <v>7</v>
      </c>
      <c r="F154" s="5">
        <v>23</v>
      </c>
    </row>
    <row r="155" spans="4:6" ht="12">
      <c r="D155" s="7" t="s">
        <v>43</v>
      </c>
      <c r="E155" s="9">
        <f>SUM(E153:E154)</f>
        <v>11</v>
      </c>
      <c r="F155" s="10">
        <f>SUM(F153:F154)</f>
        <v>36</v>
      </c>
    </row>
    <row r="156" spans="1:6" ht="12">
      <c r="A156" s="2" t="s">
        <v>0</v>
      </c>
      <c r="B156" s="2" t="s">
        <v>0</v>
      </c>
      <c r="C156" s="2" t="s">
        <v>210</v>
      </c>
      <c r="D156" s="3" t="s">
        <v>211</v>
      </c>
      <c r="E156" s="6">
        <v>1</v>
      </c>
      <c r="F156" s="5">
        <v>3</v>
      </c>
    </row>
    <row r="157" spans="1:6" ht="12">
      <c r="A157" s="2" t="s">
        <v>0</v>
      </c>
      <c r="B157" s="2" t="s">
        <v>0</v>
      </c>
      <c r="C157" s="2" t="s">
        <v>0</v>
      </c>
      <c r="D157" s="3" t="s">
        <v>212</v>
      </c>
      <c r="E157" s="6">
        <v>1</v>
      </c>
      <c r="F157" s="5">
        <v>7</v>
      </c>
    </row>
    <row r="158" spans="4:6" ht="12">
      <c r="D158" s="7" t="s">
        <v>43</v>
      </c>
      <c r="E158" s="9">
        <f>SUM(E156:E157)</f>
        <v>2</v>
      </c>
      <c r="F158" s="10">
        <f>SUM(F156:F157)</f>
        <v>10</v>
      </c>
    </row>
    <row r="159" spans="1:6" ht="12">
      <c r="A159" s="2" t="s">
        <v>0</v>
      </c>
      <c r="B159" s="2" t="s">
        <v>0</v>
      </c>
      <c r="C159" s="2" t="s">
        <v>214</v>
      </c>
      <c r="D159" s="3" t="s">
        <v>215</v>
      </c>
      <c r="E159" s="6">
        <v>5</v>
      </c>
      <c r="F159" s="5">
        <v>16</v>
      </c>
    </row>
    <row r="160" spans="1:6" ht="12">
      <c r="A160" s="2" t="s">
        <v>0</v>
      </c>
      <c r="B160" s="2" t="s">
        <v>0</v>
      </c>
      <c r="C160" s="2" t="s">
        <v>0</v>
      </c>
      <c r="D160" s="3" t="s">
        <v>216</v>
      </c>
      <c r="E160" s="6">
        <v>9</v>
      </c>
      <c r="F160" s="5">
        <v>33</v>
      </c>
    </row>
    <row r="161" spans="4:6" ht="12">
      <c r="D161" s="7" t="s">
        <v>43</v>
      </c>
      <c r="E161" s="9">
        <f>SUM(E159:E160)</f>
        <v>14</v>
      </c>
      <c r="F161" s="10">
        <f>SUM(F159:F160)</f>
        <v>49</v>
      </c>
    </row>
    <row r="162" spans="1:6" ht="12">
      <c r="A162" s="2" t="s">
        <v>0</v>
      </c>
      <c r="B162" s="2" t="s">
        <v>0</v>
      </c>
      <c r="C162" s="2" t="s">
        <v>218</v>
      </c>
      <c r="D162" s="3" t="s">
        <v>219</v>
      </c>
      <c r="E162" s="6">
        <v>4</v>
      </c>
      <c r="F162" s="5">
        <v>14</v>
      </c>
    </row>
    <row r="163" spans="1:6" ht="12">
      <c r="A163" s="2" t="s">
        <v>0</v>
      </c>
      <c r="B163" s="2" t="s">
        <v>0</v>
      </c>
      <c r="C163" s="2" t="s">
        <v>0</v>
      </c>
      <c r="D163" s="3" t="s">
        <v>220</v>
      </c>
      <c r="E163" s="6">
        <v>7</v>
      </c>
      <c r="F163" s="5">
        <v>29</v>
      </c>
    </row>
    <row r="164" spans="4:6" ht="12">
      <c r="D164" s="7" t="s">
        <v>43</v>
      </c>
      <c r="E164" s="9">
        <f>SUM(E162:E163)</f>
        <v>11</v>
      </c>
      <c r="F164" s="10">
        <f>SUM(F162:F163)</f>
        <v>43</v>
      </c>
    </row>
    <row r="165" spans="1:6" ht="12">
      <c r="A165" s="2" t="s">
        <v>0</v>
      </c>
      <c r="B165" s="2" t="s">
        <v>0</v>
      </c>
      <c r="C165" s="2" t="s">
        <v>221</v>
      </c>
      <c r="D165" s="3" t="s">
        <v>222</v>
      </c>
      <c r="E165" s="6">
        <v>8</v>
      </c>
      <c r="F165" s="5">
        <v>32</v>
      </c>
    </row>
    <row r="166" spans="1:6" ht="12">
      <c r="A166" s="2" t="s">
        <v>0</v>
      </c>
      <c r="B166" s="2" t="s">
        <v>0</v>
      </c>
      <c r="C166" s="2" t="s">
        <v>0</v>
      </c>
      <c r="D166" s="3" t="s">
        <v>223</v>
      </c>
      <c r="E166" s="6">
        <v>14</v>
      </c>
      <c r="F166" s="5">
        <v>51</v>
      </c>
    </row>
    <row r="167" spans="4:6" ht="12">
      <c r="D167" s="7" t="s">
        <v>43</v>
      </c>
      <c r="E167" s="9">
        <f>SUM(E165:E166)</f>
        <v>22</v>
      </c>
      <c r="F167" s="10">
        <f>SUM(F165:F166)</f>
        <v>83</v>
      </c>
    </row>
    <row r="168" spans="1:6" ht="12">
      <c r="A168" s="2" t="s">
        <v>0</v>
      </c>
      <c r="B168" s="2" t="s">
        <v>0</v>
      </c>
      <c r="C168" s="2" t="s">
        <v>224</v>
      </c>
      <c r="D168" s="3" t="s">
        <v>225</v>
      </c>
      <c r="E168" s="6">
        <v>16</v>
      </c>
      <c r="F168" s="5">
        <v>52</v>
      </c>
    </row>
    <row r="169" spans="1:6" ht="12">
      <c r="A169" s="2" t="s">
        <v>0</v>
      </c>
      <c r="B169" s="2" t="s">
        <v>0</v>
      </c>
      <c r="C169" s="2" t="s">
        <v>0</v>
      </c>
      <c r="D169" s="3" t="s">
        <v>226</v>
      </c>
      <c r="E169" s="6">
        <v>30</v>
      </c>
      <c r="F169" s="5">
        <v>109</v>
      </c>
    </row>
    <row r="170" spans="4:6" ht="12">
      <c r="D170" s="7" t="s">
        <v>43</v>
      </c>
      <c r="E170" s="9">
        <f>SUM(E168:E169)</f>
        <v>46</v>
      </c>
      <c r="F170" s="10">
        <f>SUM(F168:F169)</f>
        <v>161</v>
      </c>
    </row>
    <row r="171" spans="1:6" ht="12">
      <c r="A171" s="2" t="s">
        <v>0</v>
      </c>
      <c r="B171" s="2" t="s">
        <v>0</v>
      </c>
      <c r="C171" s="2" t="s">
        <v>227</v>
      </c>
      <c r="D171" s="3" t="s">
        <v>228</v>
      </c>
      <c r="E171" s="6">
        <v>22</v>
      </c>
      <c r="F171" s="5">
        <v>73</v>
      </c>
    </row>
    <row r="172" spans="1:6" ht="12">
      <c r="A172" s="2" t="s">
        <v>0</v>
      </c>
      <c r="B172" s="2" t="s">
        <v>0</v>
      </c>
      <c r="C172" s="2" t="s">
        <v>0</v>
      </c>
      <c r="D172" s="3" t="s">
        <v>229</v>
      </c>
      <c r="E172" s="6">
        <v>44</v>
      </c>
      <c r="F172" s="5">
        <v>211</v>
      </c>
    </row>
    <row r="173" spans="4:6" ht="12">
      <c r="D173" s="7" t="s">
        <v>43</v>
      </c>
      <c r="E173" s="9">
        <f>SUM(E171:E172)</f>
        <v>66</v>
      </c>
      <c r="F173" s="10">
        <f>SUM(F171:F172)</f>
        <v>284</v>
      </c>
    </row>
    <row r="174" spans="1:6" ht="12">
      <c r="A174" s="2" t="s">
        <v>0</v>
      </c>
      <c r="B174" s="2" t="s">
        <v>0</v>
      </c>
      <c r="C174" s="2" t="s">
        <v>232</v>
      </c>
      <c r="D174" s="3" t="s">
        <v>233</v>
      </c>
      <c r="E174" s="6">
        <v>17</v>
      </c>
      <c r="F174" s="5">
        <v>55.25</v>
      </c>
    </row>
    <row r="175" spans="1:6" ht="12">
      <c r="A175" s="2" t="s">
        <v>0</v>
      </c>
      <c r="B175" s="2" t="s">
        <v>0</v>
      </c>
      <c r="C175" s="2" t="s">
        <v>0</v>
      </c>
      <c r="D175" s="3" t="s">
        <v>234</v>
      </c>
      <c r="E175" s="6">
        <v>30</v>
      </c>
      <c r="F175" s="5">
        <v>151</v>
      </c>
    </row>
    <row r="176" spans="4:6" ht="12">
      <c r="D176" s="7" t="s">
        <v>43</v>
      </c>
      <c r="E176" s="9">
        <f>SUM(E174:E175)</f>
        <v>47</v>
      </c>
      <c r="F176" s="10">
        <f>SUM(F174:F175)</f>
        <v>206.25</v>
      </c>
    </row>
    <row r="177" spans="1:6" ht="12">
      <c r="A177" s="2" t="s">
        <v>0</v>
      </c>
      <c r="B177" s="2" t="s">
        <v>0</v>
      </c>
      <c r="C177" s="2" t="s">
        <v>235</v>
      </c>
      <c r="D177" s="3" t="s">
        <v>236</v>
      </c>
      <c r="E177" s="6">
        <v>5</v>
      </c>
      <c r="F177" s="5">
        <v>16.5</v>
      </c>
    </row>
    <row r="178" spans="1:6" ht="12">
      <c r="A178" s="2" t="s">
        <v>0</v>
      </c>
      <c r="B178" s="2" t="s">
        <v>0</v>
      </c>
      <c r="C178" s="2" t="s">
        <v>0</v>
      </c>
      <c r="D178" s="3" t="s">
        <v>237</v>
      </c>
      <c r="E178" s="6">
        <v>7</v>
      </c>
      <c r="F178" s="5">
        <v>29</v>
      </c>
    </row>
    <row r="179" spans="4:6" ht="12">
      <c r="D179" s="7" t="s">
        <v>43</v>
      </c>
      <c r="E179" s="9">
        <f>SUM(E177:E178)</f>
        <v>12</v>
      </c>
      <c r="F179" s="10">
        <f>SUM(F177:F178)</f>
        <v>45.5</v>
      </c>
    </row>
    <row r="180" spans="1:6" ht="12">
      <c r="A180" s="2" t="s">
        <v>0</v>
      </c>
      <c r="B180" s="2" t="s">
        <v>0</v>
      </c>
      <c r="C180" s="2" t="s">
        <v>238</v>
      </c>
      <c r="D180" s="3" t="s">
        <v>239</v>
      </c>
      <c r="E180" s="6">
        <v>38</v>
      </c>
      <c r="F180" s="5">
        <v>132</v>
      </c>
    </row>
    <row r="181" spans="1:6" ht="12">
      <c r="A181" s="2" t="s">
        <v>0</v>
      </c>
      <c r="B181" s="2" t="s">
        <v>0</v>
      </c>
      <c r="C181" s="2" t="s">
        <v>0</v>
      </c>
      <c r="D181" s="3" t="s">
        <v>240</v>
      </c>
      <c r="E181" s="6">
        <v>58</v>
      </c>
      <c r="F181" s="5">
        <v>209</v>
      </c>
    </row>
    <row r="182" spans="4:6" ht="12">
      <c r="D182" s="7" t="s">
        <v>43</v>
      </c>
      <c r="E182" s="9">
        <f>SUM(E180:E181)</f>
        <v>96</v>
      </c>
      <c r="F182" s="10">
        <f>SUM(F180:F181)</f>
        <v>341</v>
      </c>
    </row>
    <row r="183" spans="1:6" ht="12">
      <c r="A183" s="2" t="s">
        <v>0</v>
      </c>
      <c r="B183" s="2" t="s">
        <v>0</v>
      </c>
      <c r="C183" s="2" t="s">
        <v>242</v>
      </c>
      <c r="D183" s="3" t="s">
        <v>243</v>
      </c>
      <c r="E183" s="6">
        <v>9</v>
      </c>
      <c r="F183" s="5">
        <v>18</v>
      </c>
    </row>
    <row r="184" spans="1:6" ht="12">
      <c r="A184" s="2" t="s">
        <v>0</v>
      </c>
      <c r="B184" s="2" t="s">
        <v>0</v>
      </c>
      <c r="C184" s="2" t="s">
        <v>0</v>
      </c>
      <c r="D184" s="3" t="s">
        <v>244</v>
      </c>
      <c r="E184" s="6">
        <v>14</v>
      </c>
      <c r="F184" s="5">
        <v>51</v>
      </c>
    </row>
    <row r="185" spans="4:6" ht="12">
      <c r="D185" s="7" t="s">
        <v>43</v>
      </c>
      <c r="E185" s="9">
        <f>SUM(E183:E184)</f>
        <v>23</v>
      </c>
      <c r="F185" s="10">
        <f>SUM(F183:F184)</f>
        <v>69</v>
      </c>
    </row>
    <row r="186" spans="1:6" ht="12">
      <c r="A186" s="2" t="s">
        <v>0</v>
      </c>
      <c r="B186" s="2" t="s">
        <v>0</v>
      </c>
      <c r="C186" s="2" t="s">
        <v>245</v>
      </c>
      <c r="D186" s="3" t="s">
        <v>246</v>
      </c>
      <c r="E186" s="6">
        <v>20</v>
      </c>
      <c r="F186" s="5">
        <v>65</v>
      </c>
    </row>
    <row r="187" spans="1:6" ht="12">
      <c r="A187" s="2" t="s">
        <v>0</v>
      </c>
      <c r="B187" s="2" t="s">
        <v>0</v>
      </c>
      <c r="C187" s="2" t="s">
        <v>0</v>
      </c>
      <c r="D187" s="3" t="s">
        <v>247</v>
      </c>
      <c r="E187" s="6">
        <v>31</v>
      </c>
      <c r="F187" s="5">
        <v>111</v>
      </c>
    </row>
    <row r="188" spans="4:6" ht="12">
      <c r="D188" s="7" t="s">
        <v>43</v>
      </c>
      <c r="E188" s="9">
        <f>SUM(E186:E187)</f>
        <v>51</v>
      </c>
      <c r="F188" s="10">
        <f>SUM(F186:F187)</f>
        <v>176</v>
      </c>
    </row>
    <row r="189" spans="1:6" ht="12">
      <c r="A189" s="2" t="s">
        <v>0</v>
      </c>
      <c r="B189" s="2" t="s">
        <v>0</v>
      </c>
      <c r="C189" s="2" t="s">
        <v>248</v>
      </c>
      <c r="D189" s="3" t="s">
        <v>249</v>
      </c>
      <c r="E189" s="6">
        <v>4</v>
      </c>
      <c r="F189" s="5">
        <v>13</v>
      </c>
    </row>
    <row r="190" spans="1:6" ht="12">
      <c r="A190" s="2" t="s">
        <v>0</v>
      </c>
      <c r="B190" s="2" t="s">
        <v>0</v>
      </c>
      <c r="C190" s="2" t="s">
        <v>0</v>
      </c>
      <c r="D190" s="3" t="s">
        <v>250</v>
      </c>
      <c r="E190" s="6">
        <v>7</v>
      </c>
      <c r="F190" s="5">
        <v>42</v>
      </c>
    </row>
    <row r="191" spans="4:6" ht="12">
      <c r="D191" s="7" t="s">
        <v>43</v>
      </c>
      <c r="E191" s="9">
        <f>SUM(E189:E190)</f>
        <v>11</v>
      </c>
      <c r="F191" s="10">
        <f>SUM(F189:F190)</f>
        <v>55</v>
      </c>
    </row>
    <row r="192" spans="1:6" ht="12">
      <c r="A192" s="2" t="s">
        <v>0</v>
      </c>
      <c r="B192" s="2" t="s">
        <v>0</v>
      </c>
      <c r="C192" s="2" t="s">
        <v>251</v>
      </c>
      <c r="D192" s="3" t="s">
        <v>252</v>
      </c>
      <c r="E192" s="6">
        <v>8</v>
      </c>
      <c r="F192" s="5">
        <v>30</v>
      </c>
    </row>
    <row r="193" spans="1:6" ht="12">
      <c r="A193" s="2" t="s">
        <v>0</v>
      </c>
      <c r="B193" s="2" t="s">
        <v>0</v>
      </c>
      <c r="C193" s="2" t="s">
        <v>0</v>
      </c>
      <c r="D193" s="3" t="s">
        <v>253</v>
      </c>
      <c r="E193" s="6">
        <v>14</v>
      </c>
      <c r="F193" s="5">
        <v>71</v>
      </c>
    </row>
    <row r="194" spans="4:6" ht="12">
      <c r="D194" s="7" t="s">
        <v>43</v>
      </c>
      <c r="E194" s="9">
        <f>SUM(E192:E193)</f>
        <v>22</v>
      </c>
      <c r="F194" s="10">
        <f>SUM(F192:F193)</f>
        <v>101</v>
      </c>
    </row>
    <row r="195" spans="1:6" ht="12">
      <c r="A195" s="2" t="s">
        <v>0</v>
      </c>
      <c r="B195" s="2" t="s">
        <v>0</v>
      </c>
      <c r="C195" s="2" t="s">
        <v>254</v>
      </c>
      <c r="D195" s="3" t="s">
        <v>255</v>
      </c>
      <c r="E195" s="6">
        <v>33</v>
      </c>
      <c r="F195" s="5">
        <v>110</v>
      </c>
    </row>
    <row r="196" spans="1:6" ht="12">
      <c r="A196" s="2" t="s">
        <v>0</v>
      </c>
      <c r="B196" s="2" t="s">
        <v>0</v>
      </c>
      <c r="C196" s="2" t="s">
        <v>0</v>
      </c>
      <c r="D196" s="3" t="s">
        <v>256</v>
      </c>
      <c r="E196" s="6">
        <v>62</v>
      </c>
      <c r="F196" s="5">
        <v>209</v>
      </c>
    </row>
    <row r="197" spans="4:6" ht="12">
      <c r="D197" s="7" t="s">
        <v>43</v>
      </c>
      <c r="E197" s="9">
        <f>SUM(E195:E196)</f>
        <v>95</v>
      </c>
      <c r="F197" s="10">
        <f>SUM(F195:F196)</f>
        <v>319</v>
      </c>
    </row>
    <row r="198" spans="1:6" ht="12">
      <c r="A198" s="2" t="s">
        <v>0</v>
      </c>
      <c r="B198" s="2" t="s">
        <v>0</v>
      </c>
      <c r="C198" s="2" t="s">
        <v>259</v>
      </c>
      <c r="D198" s="3" t="s">
        <v>260</v>
      </c>
      <c r="E198" s="6">
        <v>4</v>
      </c>
      <c r="F198" s="5">
        <v>15</v>
      </c>
    </row>
    <row r="199" spans="4:6" ht="12">
      <c r="D199" s="7" t="s">
        <v>43</v>
      </c>
      <c r="E199" s="9">
        <f>SUM(E198:E198)</f>
        <v>4</v>
      </c>
      <c r="F199" s="10">
        <f>SUM(F198:F198)</f>
        <v>15</v>
      </c>
    </row>
    <row r="200" spans="1:6" ht="12">
      <c r="A200" s="2" t="s">
        <v>0</v>
      </c>
      <c r="B200" s="2" t="s">
        <v>0</v>
      </c>
      <c r="C200" s="2" t="s">
        <v>261</v>
      </c>
      <c r="D200" s="3" t="s">
        <v>262</v>
      </c>
      <c r="E200" s="6">
        <v>3</v>
      </c>
      <c r="F200" s="5">
        <v>8</v>
      </c>
    </row>
    <row r="201" spans="1:6" ht="12">
      <c r="A201" s="2" t="s">
        <v>0</v>
      </c>
      <c r="B201" s="2" t="s">
        <v>0</v>
      </c>
      <c r="C201" s="2" t="s">
        <v>0</v>
      </c>
      <c r="D201" s="3" t="s">
        <v>263</v>
      </c>
      <c r="E201" s="6">
        <v>4</v>
      </c>
      <c r="F201" s="5">
        <v>15</v>
      </c>
    </row>
    <row r="202" spans="4:6" ht="12">
      <c r="D202" s="7" t="s">
        <v>43</v>
      </c>
      <c r="E202" s="9">
        <f>SUM(E200:E201)</f>
        <v>7</v>
      </c>
      <c r="F202" s="10">
        <f>SUM(F200:F201)</f>
        <v>23</v>
      </c>
    </row>
    <row r="203" spans="3:6" ht="12">
      <c r="C203" s="7" t="s">
        <v>43</v>
      </c>
      <c r="D203" s="7" t="s">
        <v>0</v>
      </c>
      <c r="E203" s="9">
        <f>E55+E58+E61+E64+E67+E70+E73+E75+E78+E81+E84+E87+E90+E93+E96+E99+E102+E104+E107+E110+E113+E116+E119+E122+E125+E128+E131+E134+E137+E140+E143+E145+E148+E150+E152+E155+E158+E161+E164+E167+E170+E173+E176+E179+E182+E185+E188+E191+E194+E197+E199+E202</f>
        <v>2761</v>
      </c>
      <c r="F203" s="10">
        <f>F55+F58+F61+F64+F67+F70+F73+F75+F78+F81+F84+F87+F90+F93+F96+F99+F102+F104+F107+F110+F113+F116+F119+F122+F125+F128+F131+F134+F137+F140+F143+F145+F148+F150+F152+F155+F158+F161+F164+F167+F170+F173+F176+F179+F182+F185+F188+F191+F194+F197+F199+F202</f>
        <v>9872.25</v>
      </c>
    </row>
    <row r="204" spans="1:6" ht="12">
      <c r="A204" s="2" t="s">
        <v>0</v>
      </c>
      <c r="B204" s="2" t="s">
        <v>264</v>
      </c>
      <c r="C204" s="2" t="s">
        <v>269</v>
      </c>
      <c r="D204" s="3" t="s">
        <v>269</v>
      </c>
      <c r="E204" s="6">
        <v>52</v>
      </c>
      <c r="F204" s="5">
        <v>308</v>
      </c>
    </row>
    <row r="205" spans="4:6" ht="12">
      <c r="D205" s="7" t="s">
        <v>43</v>
      </c>
      <c r="E205" s="9">
        <f>SUM(E204:E204)</f>
        <v>52</v>
      </c>
      <c r="F205" s="10">
        <f>SUM(F204:F204)</f>
        <v>308</v>
      </c>
    </row>
    <row r="206" spans="1:6" ht="12">
      <c r="A206" s="2" t="s">
        <v>0</v>
      </c>
      <c r="B206" s="2" t="s">
        <v>0</v>
      </c>
      <c r="C206" s="2" t="s">
        <v>270</v>
      </c>
      <c r="D206" s="3" t="s">
        <v>270</v>
      </c>
      <c r="E206" s="6">
        <v>66</v>
      </c>
      <c r="F206" s="5">
        <v>562</v>
      </c>
    </row>
    <row r="207" spans="4:6" ht="12">
      <c r="D207" s="7" t="s">
        <v>43</v>
      </c>
      <c r="E207" s="9">
        <f>SUM(E206:E206)</f>
        <v>66</v>
      </c>
      <c r="F207" s="10">
        <f>SUM(F206:F206)</f>
        <v>562</v>
      </c>
    </row>
    <row r="208" spans="1:6" ht="12">
      <c r="A208" s="2" t="s">
        <v>0</v>
      </c>
      <c r="B208" s="2" t="s">
        <v>0</v>
      </c>
      <c r="C208" s="2" t="s">
        <v>271</v>
      </c>
      <c r="D208" s="3" t="s">
        <v>271</v>
      </c>
      <c r="E208" s="6">
        <v>1</v>
      </c>
      <c r="F208" s="5">
        <v>9</v>
      </c>
    </row>
    <row r="209" spans="4:6" ht="12">
      <c r="D209" s="7" t="s">
        <v>43</v>
      </c>
      <c r="E209" s="9">
        <f>SUM(E208:E208)</f>
        <v>1</v>
      </c>
      <c r="F209" s="10">
        <f>SUM(F208:F208)</f>
        <v>9</v>
      </c>
    </row>
    <row r="210" spans="1:6" ht="12">
      <c r="A210" s="2" t="s">
        <v>0</v>
      </c>
      <c r="B210" s="2" t="s">
        <v>0</v>
      </c>
      <c r="C210" s="2" t="s">
        <v>273</v>
      </c>
      <c r="D210" s="3" t="s">
        <v>273</v>
      </c>
      <c r="E210" s="6">
        <v>1</v>
      </c>
      <c r="F210" s="5">
        <v>9</v>
      </c>
    </row>
    <row r="211" spans="4:6" ht="12">
      <c r="D211" s="7" t="s">
        <v>43</v>
      </c>
      <c r="E211" s="9">
        <f>SUM(E210:E210)</f>
        <v>1</v>
      </c>
      <c r="F211" s="10">
        <f>SUM(F210:F210)</f>
        <v>9</v>
      </c>
    </row>
    <row r="212" spans="1:6" ht="12">
      <c r="A212" s="2" t="s">
        <v>0</v>
      </c>
      <c r="B212" s="2" t="s">
        <v>0</v>
      </c>
      <c r="C212" s="2" t="s">
        <v>274</v>
      </c>
      <c r="D212" s="3" t="s">
        <v>274</v>
      </c>
      <c r="E212" s="6">
        <v>4</v>
      </c>
      <c r="F212" s="5">
        <v>28</v>
      </c>
    </row>
    <row r="213" spans="4:6" ht="12">
      <c r="D213" s="7" t="s">
        <v>43</v>
      </c>
      <c r="E213" s="9">
        <f>SUM(E212:E212)</f>
        <v>4</v>
      </c>
      <c r="F213" s="10">
        <f>SUM(F212:F212)</f>
        <v>28</v>
      </c>
    </row>
    <row r="214" spans="1:6" ht="12">
      <c r="A214" s="2" t="s">
        <v>0</v>
      </c>
      <c r="B214" s="2" t="s">
        <v>0</v>
      </c>
      <c r="C214" s="2" t="s">
        <v>275</v>
      </c>
      <c r="D214" s="3" t="s">
        <v>275</v>
      </c>
      <c r="E214" s="6">
        <v>1</v>
      </c>
      <c r="F214" s="5">
        <v>5</v>
      </c>
    </row>
    <row r="215" spans="4:6" ht="12">
      <c r="D215" s="7" t="s">
        <v>43</v>
      </c>
      <c r="E215" s="9">
        <f>SUM(E214:E214)</f>
        <v>1</v>
      </c>
      <c r="F215" s="10">
        <f>SUM(F214:F214)</f>
        <v>5</v>
      </c>
    </row>
    <row r="216" spans="1:6" ht="12">
      <c r="A216" s="2" t="s">
        <v>0</v>
      </c>
      <c r="B216" s="2" t="s">
        <v>0</v>
      </c>
      <c r="C216" s="2" t="s">
        <v>276</v>
      </c>
      <c r="D216" s="3" t="s">
        <v>276</v>
      </c>
      <c r="E216" s="6">
        <v>72</v>
      </c>
      <c r="F216" s="5">
        <v>320</v>
      </c>
    </row>
    <row r="217" spans="4:6" ht="12">
      <c r="D217" s="7" t="s">
        <v>43</v>
      </c>
      <c r="E217" s="9">
        <f>SUM(E216:E216)</f>
        <v>72</v>
      </c>
      <c r="F217" s="10">
        <f>SUM(F216:F216)</f>
        <v>320</v>
      </c>
    </row>
    <row r="218" spans="1:6" ht="12">
      <c r="A218" s="2" t="s">
        <v>0</v>
      </c>
      <c r="B218" s="2" t="s">
        <v>0</v>
      </c>
      <c r="C218" s="2" t="s">
        <v>277</v>
      </c>
      <c r="D218" s="3" t="s">
        <v>277</v>
      </c>
      <c r="E218" s="6">
        <v>9</v>
      </c>
      <c r="F218" s="5">
        <v>70</v>
      </c>
    </row>
    <row r="219" spans="4:6" ht="12">
      <c r="D219" s="7" t="s">
        <v>43</v>
      </c>
      <c r="E219" s="9">
        <f>SUM(E218:E218)</f>
        <v>9</v>
      </c>
      <c r="F219" s="10">
        <f>SUM(F218:F218)</f>
        <v>70</v>
      </c>
    </row>
    <row r="220" spans="1:6" ht="12">
      <c r="A220" s="2" t="s">
        <v>0</v>
      </c>
      <c r="B220" s="2" t="s">
        <v>0</v>
      </c>
      <c r="C220" s="2" t="s">
        <v>278</v>
      </c>
      <c r="D220" s="3" t="s">
        <v>278</v>
      </c>
      <c r="E220" s="6">
        <v>1</v>
      </c>
      <c r="F220" s="5">
        <v>9</v>
      </c>
    </row>
    <row r="221" spans="4:6" ht="12">
      <c r="D221" s="7" t="s">
        <v>43</v>
      </c>
      <c r="E221" s="9">
        <f>SUM(E220:E220)</f>
        <v>1</v>
      </c>
      <c r="F221" s="10">
        <f>SUM(F220:F220)</f>
        <v>9</v>
      </c>
    </row>
    <row r="222" spans="1:6" ht="12">
      <c r="A222" s="2" t="s">
        <v>0</v>
      </c>
      <c r="B222" s="2" t="s">
        <v>0</v>
      </c>
      <c r="C222" s="2" t="s">
        <v>280</v>
      </c>
      <c r="D222" s="3" t="s">
        <v>280</v>
      </c>
      <c r="E222" s="6">
        <v>4</v>
      </c>
      <c r="F222" s="5">
        <v>19</v>
      </c>
    </row>
    <row r="223" spans="4:6" ht="12">
      <c r="D223" s="7" t="s">
        <v>43</v>
      </c>
      <c r="E223" s="9">
        <f>SUM(E222:E222)</f>
        <v>4</v>
      </c>
      <c r="F223" s="10">
        <f>SUM(F222:F222)</f>
        <v>19</v>
      </c>
    </row>
    <row r="224" spans="1:6" ht="12">
      <c r="A224" s="2" t="s">
        <v>0</v>
      </c>
      <c r="B224" s="2" t="s">
        <v>0</v>
      </c>
      <c r="C224" s="2" t="s">
        <v>282</v>
      </c>
      <c r="D224" s="3" t="s">
        <v>282</v>
      </c>
      <c r="E224" s="6">
        <v>1</v>
      </c>
      <c r="F224" s="5">
        <v>4.5</v>
      </c>
    </row>
    <row r="225" spans="4:6" ht="12">
      <c r="D225" s="7" t="s">
        <v>43</v>
      </c>
      <c r="E225" s="9">
        <f>SUM(E224:E224)</f>
        <v>1</v>
      </c>
      <c r="F225" s="10">
        <f>SUM(F224:F224)</f>
        <v>4.5</v>
      </c>
    </row>
    <row r="226" spans="1:6" ht="12">
      <c r="A226" s="2" t="s">
        <v>0</v>
      </c>
      <c r="B226" s="2" t="s">
        <v>0</v>
      </c>
      <c r="C226" s="2" t="s">
        <v>283</v>
      </c>
      <c r="D226" s="3" t="s">
        <v>283</v>
      </c>
      <c r="E226" s="6">
        <v>2</v>
      </c>
      <c r="F226" s="5">
        <v>9</v>
      </c>
    </row>
    <row r="227" spans="4:6" ht="12">
      <c r="D227" s="7" t="s">
        <v>43</v>
      </c>
      <c r="E227" s="9">
        <f>SUM(E226:E226)</f>
        <v>2</v>
      </c>
      <c r="F227" s="10">
        <f>SUM(F226:F226)</f>
        <v>9</v>
      </c>
    </row>
    <row r="228" spans="1:6" ht="12">
      <c r="A228" s="2" t="s">
        <v>0</v>
      </c>
      <c r="B228" s="2" t="s">
        <v>0</v>
      </c>
      <c r="C228" s="2" t="s">
        <v>284</v>
      </c>
      <c r="D228" s="3" t="s">
        <v>284</v>
      </c>
      <c r="E228" s="6">
        <v>3</v>
      </c>
      <c r="F228" s="5">
        <v>21</v>
      </c>
    </row>
    <row r="229" spans="4:6" ht="12">
      <c r="D229" s="7" t="s">
        <v>43</v>
      </c>
      <c r="E229" s="9">
        <f>SUM(E228:E228)</f>
        <v>3</v>
      </c>
      <c r="F229" s="10">
        <f>SUM(F228:F228)</f>
        <v>21</v>
      </c>
    </row>
    <row r="230" spans="1:6" ht="12">
      <c r="A230" s="2" t="s">
        <v>0</v>
      </c>
      <c r="B230" s="2" t="s">
        <v>0</v>
      </c>
      <c r="C230" s="2" t="s">
        <v>285</v>
      </c>
      <c r="D230" s="3" t="s">
        <v>285</v>
      </c>
      <c r="E230" s="6">
        <v>22</v>
      </c>
      <c r="F230" s="5">
        <v>102</v>
      </c>
    </row>
    <row r="231" spans="4:6" ht="12">
      <c r="D231" s="7" t="s">
        <v>43</v>
      </c>
      <c r="E231" s="9">
        <f>SUM(E230:E230)</f>
        <v>22</v>
      </c>
      <c r="F231" s="10">
        <f>SUM(F230:F230)</f>
        <v>102</v>
      </c>
    </row>
    <row r="232" spans="1:6" ht="12">
      <c r="A232" s="2" t="s">
        <v>0</v>
      </c>
      <c r="B232" s="2" t="s">
        <v>0</v>
      </c>
      <c r="C232" s="2" t="s">
        <v>286</v>
      </c>
      <c r="D232" s="3" t="s">
        <v>286</v>
      </c>
      <c r="E232" s="6">
        <v>133</v>
      </c>
      <c r="F232" s="5">
        <v>591</v>
      </c>
    </row>
    <row r="233" spans="1:6" ht="12">
      <c r="A233" s="2" t="s">
        <v>0</v>
      </c>
      <c r="B233" s="2" t="s">
        <v>0</v>
      </c>
      <c r="C233" s="2" t="s">
        <v>0</v>
      </c>
      <c r="D233" s="3" t="s">
        <v>287</v>
      </c>
      <c r="E233" s="6">
        <v>11</v>
      </c>
      <c r="F233" s="5">
        <v>66</v>
      </c>
    </row>
    <row r="234" spans="4:6" ht="12">
      <c r="D234" s="7" t="s">
        <v>43</v>
      </c>
      <c r="E234" s="9">
        <f>SUM(E232:E233)</f>
        <v>144</v>
      </c>
      <c r="F234" s="10">
        <f>SUM(F232:F233)</f>
        <v>657</v>
      </c>
    </row>
    <row r="235" spans="1:6" ht="12">
      <c r="A235" s="2" t="s">
        <v>0</v>
      </c>
      <c r="B235" s="2" t="s">
        <v>0</v>
      </c>
      <c r="C235" s="2" t="s">
        <v>289</v>
      </c>
      <c r="D235" s="3" t="s">
        <v>289</v>
      </c>
      <c r="E235" s="6">
        <v>22</v>
      </c>
      <c r="F235" s="5">
        <v>99</v>
      </c>
    </row>
    <row r="236" spans="4:6" ht="12">
      <c r="D236" s="7" t="s">
        <v>43</v>
      </c>
      <c r="E236" s="9">
        <f>SUM(E235:E235)</f>
        <v>22</v>
      </c>
      <c r="F236" s="10">
        <f>SUM(F235:F235)</f>
        <v>99</v>
      </c>
    </row>
    <row r="237" spans="1:6" ht="12">
      <c r="A237" s="2" t="s">
        <v>0</v>
      </c>
      <c r="B237" s="2" t="s">
        <v>0</v>
      </c>
      <c r="C237" s="2" t="s">
        <v>290</v>
      </c>
      <c r="D237" s="3" t="s">
        <v>290</v>
      </c>
      <c r="E237" s="6">
        <v>6</v>
      </c>
      <c r="F237" s="5">
        <v>27</v>
      </c>
    </row>
    <row r="238" spans="4:6" ht="12">
      <c r="D238" s="7" t="s">
        <v>43</v>
      </c>
      <c r="E238" s="9">
        <f>SUM(E237:E237)</f>
        <v>6</v>
      </c>
      <c r="F238" s="10">
        <f>SUM(F237:F237)</f>
        <v>27</v>
      </c>
    </row>
    <row r="239" spans="1:6" ht="12">
      <c r="A239" s="2" t="s">
        <v>0</v>
      </c>
      <c r="B239" s="2" t="s">
        <v>0</v>
      </c>
      <c r="C239" s="2" t="s">
        <v>291</v>
      </c>
      <c r="D239" s="3" t="s">
        <v>291</v>
      </c>
      <c r="E239" s="6">
        <v>54</v>
      </c>
      <c r="F239" s="5">
        <v>243</v>
      </c>
    </row>
    <row r="240" spans="4:6" ht="12">
      <c r="D240" s="7" t="s">
        <v>43</v>
      </c>
      <c r="E240" s="9">
        <f>SUM(E239:E239)</f>
        <v>54</v>
      </c>
      <c r="F240" s="10">
        <f>SUM(F239:F239)</f>
        <v>243</v>
      </c>
    </row>
    <row r="241" spans="1:6" ht="12">
      <c r="A241" s="2" t="s">
        <v>0</v>
      </c>
      <c r="B241" s="2" t="s">
        <v>0</v>
      </c>
      <c r="C241" s="2" t="s">
        <v>295</v>
      </c>
      <c r="D241" s="3" t="s">
        <v>295</v>
      </c>
      <c r="E241" s="6">
        <v>23</v>
      </c>
      <c r="F241" s="5">
        <v>109</v>
      </c>
    </row>
    <row r="242" spans="4:6" ht="12">
      <c r="D242" s="7" t="s">
        <v>43</v>
      </c>
      <c r="E242" s="9">
        <f>SUM(E241:E241)</f>
        <v>23</v>
      </c>
      <c r="F242" s="10">
        <f>SUM(F241:F241)</f>
        <v>109</v>
      </c>
    </row>
    <row r="243" spans="1:6" ht="12">
      <c r="A243" s="2" t="s">
        <v>0</v>
      </c>
      <c r="B243" s="2" t="s">
        <v>0</v>
      </c>
      <c r="C243" s="2" t="s">
        <v>296</v>
      </c>
      <c r="D243" s="3" t="s">
        <v>296</v>
      </c>
      <c r="E243" s="6">
        <v>2</v>
      </c>
      <c r="F243" s="5">
        <v>9</v>
      </c>
    </row>
    <row r="244" spans="4:6" ht="12">
      <c r="D244" s="7" t="s">
        <v>43</v>
      </c>
      <c r="E244" s="9">
        <f>SUM(E243:E243)</f>
        <v>2</v>
      </c>
      <c r="F244" s="10">
        <f>SUM(F243:F243)</f>
        <v>9</v>
      </c>
    </row>
    <row r="245" spans="1:6" ht="12">
      <c r="A245" s="2" t="s">
        <v>0</v>
      </c>
      <c r="B245" s="2" t="s">
        <v>0</v>
      </c>
      <c r="C245" s="2" t="s">
        <v>297</v>
      </c>
      <c r="D245" s="3" t="s">
        <v>297</v>
      </c>
      <c r="E245" s="6">
        <v>1</v>
      </c>
      <c r="F245" s="5">
        <v>7</v>
      </c>
    </row>
    <row r="246" spans="4:6" ht="12">
      <c r="D246" s="7" t="s">
        <v>43</v>
      </c>
      <c r="E246" s="9">
        <f>SUM(E245:E245)</f>
        <v>1</v>
      </c>
      <c r="F246" s="10">
        <f>SUM(F245:F245)</f>
        <v>7</v>
      </c>
    </row>
    <row r="247" spans="1:6" ht="12">
      <c r="A247" s="2" t="s">
        <v>0</v>
      </c>
      <c r="B247" s="2" t="s">
        <v>0</v>
      </c>
      <c r="C247" s="2" t="s">
        <v>299</v>
      </c>
      <c r="D247" s="3" t="s">
        <v>299</v>
      </c>
      <c r="E247" s="6">
        <v>4</v>
      </c>
      <c r="F247" s="5">
        <v>21</v>
      </c>
    </row>
    <row r="248" spans="4:6" ht="12">
      <c r="D248" s="7" t="s">
        <v>43</v>
      </c>
      <c r="E248" s="9">
        <f>SUM(E247:E247)</f>
        <v>4</v>
      </c>
      <c r="F248" s="10">
        <f>SUM(F247:F247)</f>
        <v>21</v>
      </c>
    </row>
    <row r="249" spans="1:6" ht="12">
      <c r="A249" s="2" t="s">
        <v>0</v>
      </c>
      <c r="B249" s="2" t="s">
        <v>0</v>
      </c>
      <c r="C249" s="2" t="s">
        <v>300</v>
      </c>
      <c r="D249" s="3" t="s">
        <v>300</v>
      </c>
      <c r="E249" s="6">
        <v>6</v>
      </c>
      <c r="F249" s="5">
        <v>29</v>
      </c>
    </row>
    <row r="250" spans="4:6" ht="12">
      <c r="D250" s="7" t="s">
        <v>43</v>
      </c>
      <c r="E250" s="9">
        <f>SUM(E249:E249)</f>
        <v>6</v>
      </c>
      <c r="F250" s="10">
        <f>SUM(F249:F249)</f>
        <v>29</v>
      </c>
    </row>
    <row r="251" spans="3:6" ht="12">
      <c r="C251" s="7" t="s">
        <v>43</v>
      </c>
      <c r="D251" s="7" t="s">
        <v>0</v>
      </c>
      <c r="E251" s="9">
        <f>E205+E207+E209+E211+E213+E215+E217+E219+E221+E223+E225+E227+E229+E231+E234+E236+E238+E240+E242+E244+E246+E248+E250</f>
        <v>501</v>
      </c>
      <c r="F251" s="10">
        <f>F205+F207+F209+F211+F213+F215+F217+F219+F221+F223+F225+F227+F229+F231+F234+F236+F238+F240+F242+F244+F246+F248+F250</f>
        <v>2676.5</v>
      </c>
    </row>
    <row r="252" spans="1:6" ht="12">
      <c r="A252" s="2" t="s">
        <v>0</v>
      </c>
      <c r="B252" s="2" t="s">
        <v>302</v>
      </c>
      <c r="C252" s="2" t="s">
        <v>303</v>
      </c>
      <c r="D252" s="3" t="s">
        <v>303</v>
      </c>
      <c r="E252" s="6">
        <v>22</v>
      </c>
      <c r="F252" s="5">
        <v>103</v>
      </c>
    </row>
    <row r="253" spans="4:6" ht="12">
      <c r="D253" s="7" t="s">
        <v>43</v>
      </c>
      <c r="E253" s="9">
        <f>SUM(E252:E252)</f>
        <v>22</v>
      </c>
      <c r="F253" s="10">
        <f>SUM(F252:F252)</f>
        <v>103</v>
      </c>
    </row>
    <row r="254" spans="1:6" ht="12">
      <c r="A254" s="2" t="s">
        <v>0</v>
      </c>
      <c r="B254" s="2" t="s">
        <v>0</v>
      </c>
      <c r="C254" s="2" t="s">
        <v>306</v>
      </c>
      <c r="D254" s="3" t="s">
        <v>306</v>
      </c>
      <c r="E254" s="6">
        <v>618</v>
      </c>
      <c r="F254" s="5">
        <v>2533</v>
      </c>
    </row>
    <row r="255" spans="4:6" ht="12">
      <c r="D255" s="7" t="s">
        <v>43</v>
      </c>
      <c r="E255" s="9">
        <f>SUM(E254:E254)</f>
        <v>618</v>
      </c>
      <c r="F255" s="10">
        <f>SUM(F254:F254)</f>
        <v>2533</v>
      </c>
    </row>
    <row r="256" spans="1:6" ht="12">
      <c r="A256" s="2" t="s">
        <v>0</v>
      </c>
      <c r="B256" s="2" t="s">
        <v>0</v>
      </c>
      <c r="C256" s="2" t="s">
        <v>308</v>
      </c>
      <c r="D256" s="3" t="s">
        <v>308</v>
      </c>
      <c r="E256" s="6">
        <v>2481</v>
      </c>
      <c r="F256" s="5">
        <v>11587</v>
      </c>
    </row>
    <row r="257" spans="4:6" ht="12">
      <c r="D257" s="7" t="s">
        <v>43</v>
      </c>
      <c r="E257" s="9">
        <f>SUM(E256:E256)</f>
        <v>2481</v>
      </c>
      <c r="F257" s="10">
        <f>SUM(F256:F256)</f>
        <v>11587</v>
      </c>
    </row>
    <row r="258" spans="1:6" ht="12">
      <c r="A258" s="2" t="s">
        <v>0</v>
      </c>
      <c r="B258" s="2" t="s">
        <v>0</v>
      </c>
      <c r="C258" s="2" t="s">
        <v>309</v>
      </c>
      <c r="D258" s="3" t="s">
        <v>309</v>
      </c>
      <c r="E258" s="6">
        <v>111</v>
      </c>
      <c r="F258" s="5">
        <v>444</v>
      </c>
    </row>
    <row r="259" spans="4:6" ht="12">
      <c r="D259" s="7" t="s">
        <v>43</v>
      </c>
      <c r="E259" s="9">
        <f>SUM(E258:E258)</f>
        <v>111</v>
      </c>
      <c r="F259" s="10">
        <f>SUM(F258:F258)</f>
        <v>444</v>
      </c>
    </row>
    <row r="260" spans="1:6" ht="12">
      <c r="A260" s="2" t="s">
        <v>0</v>
      </c>
      <c r="B260" s="2" t="s">
        <v>0</v>
      </c>
      <c r="C260" s="2" t="s">
        <v>310</v>
      </c>
      <c r="D260" s="3" t="s">
        <v>310</v>
      </c>
      <c r="E260" s="6">
        <v>2240</v>
      </c>
      <c r="F260" s="5">
        <v>11392</v>
      </c>
    </row>
    <row r="261" spans="1:6" ht="12">
      <c r="A261" s="2" t="s">
        <v>0</v>
      </c>
      <c r="B261" s="2" t="s">
        <v>0</v>
      </c>
      <c r="C261" s="2" t="s">
        <v>0</v>
      </c>
      <c r="D261" s="3" t="s">
        <v>307</v>
      </c>
      <c r="E261" s="6">
        <v>32</v>
      </c>
      <c r="F261" s="5">
        <v>160</v>
      </c>
    </row>
    <row r="262" spans="4:6" ht="12">
      <c r="D262" s="7" t="s">
        <v>43</v>
      </c>
      <c r="E262" s="9">
        <f>SUM(E260:E261)</f>
        <v>2272</v>
      </c>
      <c r="F262" s="10">
        <f>SUM(F260:F261)</f>
        <v>11552</v>
      </c>
    </row>
    <row r="263" spans="1:6" ht="12">
      <c r="A263" s="2" t="s">
        <v>0</v>
      </c>
      <c r="B263" s="2" t="s">
        <v>0</v>
      </c>
      <c r="C263" s="2" t="s">
        <v>311</v>
      </c>
      <c r="D263" s="3" t="s">
        <v>311</v>
      </c>
      <c r="E263" s="6">
        <v>4</v>
      </c>
      <c r="F263" s="5">
        <v>18</v>
      </c>
    </row>
    <row r="264" spans="4:6" ht="12">
      <c r="D264" s="7" t="s">
        <v>43</v>
      </c>
      <c r="E264" s="9">
        <f>SUM(E263:E263)</f>
        <v>4</v>
      </c>
      <c r="F264" s="10">
        <f>SUM(F263:F263)</f>
        <v>18</v>
      </c>
    </row>
    <row r="265" spans="1:6" ht="12">
      <c r="A265" s="2" t="s">
        <v>0</v>
      </c>
      <c r="B265" s="2" t="s">
        <v>0</v>
      </c>
      <c r="C265" s="2" t="s">
        <v>314</v>
      </c>
      <c r="D265" s="3" t="s">
        <v>314</v>
      </c>
      <c r="E265" s="6">
        <v>23</v>
      </c>
      <c r="F265" s="5">
        <v>103</v>
      </c>
    </row>
    <row r="266" spans="4:6" ht="12">
      <c r="D266" s="7" t="s">
        <v>43</v>
      </c>
      <c r="E266" s="9">
        <f>SUM(E265:E265)</f>
        <v>23</v>
      </c>
      <c r="F266" s="10">
        <f>SUM(F265:F265)</f>
        <v>103</v>
      </c>
    </row>
    <row r="267" spans="1:6" ht="12">
      <c r="A267" s="2" t="s">
        <v>0</v>
      </c>
      <c r="B267" s="2" t="s">
        <v>0</v>
      </c>
      <c r="C267" s="2" t="s">
        <v>315</v>
      </c>
      <c r="D267" s="3" t="s">
        <v>315</v>
      </c>
      <c r="E267" s="6">
        <v>21</v>
      </c>
      <c r="F267" s="5">
        <v>98</v>
      </c>
    </row>
    <row r="268" spans="4:6" ht="12">
      <c r="D268" s="7" t="s">
        <v>43</v>
      </c>
      <c r="E268" s="9">
        <f>SUM(E267:E267)</f>
        <v>21</v>
      </c>
      <c r="F268" s="10">
        <f>SUM(F267:F267)</f>
        <v>98</v>
      </c>
    </row>
    <row r="269" spans="1:6" ht="12">
      <c r="A269" s="2" t="s">
        <v>0</v>
      </c>
      <c r="B269" s="2" t="s">
        <v>0</v>
      </c>
      <c r="C269" s="2" t="s">
        <v>316</v>
      </c>
      <c r="D269" s="3" t="s">
        <v>316</v>
      </c>
      <c r="E269" s="6">
        <v>18</v>
      </c>
      <c r="F269" s="5">
        <v>89</v>
      </c>
    </row>
    <row r="270" spans="4:6" ht="12">
      <c r="D270" s="7" t="s">
        <v>43</v>
      </c>
      <c r="E270" s="9">
        <f>SUM(E269:E269)</f>
        <v>18</v>
      </c>
      <c r="F270" s="10">
        <f>SUM(F269:F269)</f>
        <v>89</v>
      </c>
    </row>
    <row r="271" spans="1:6" ht="12">
      <c r="A271" s="2" t="s">
        <v>0</v>
      </c>
      <c r="B271" s="2" t="s">
        <v>0</v>
      </c>
      <c r="C271" s="2" t="s">
        <v>319</v>
      </c>
      <c r="D271" s="3" t="s">
        <v>319</v>
      </c>
      <c r="E271" s="6">
        <v>3</v>
      </c>
      <c r="F271" s="5">
        <v>14</v>
      </c>
    </row>
    <row r="272" spans="4:6" ht="12">
      <c r="D272" s="7" t="s">
        <v>43</v>
      </c>
      <c r="E272" s="9">
        <f>SUM(E271:E271)</f>
        <v>3</v>
      </c>
      <c r="F272" s="10">
        <f>SUM(F271:F271)</f>
        <v>14</v>
      </c>
    </row>
    <row r="273" spans="1:6" ht="12">
      <c r="A273" s="2" t="s">
        <v>0</v>
      </c>
      <c r="B273" s="2" t="s">
        <v>0</v>
      </c>
      <c r="C273" s="2" t="s">
        <v>320</v>
      </c>
      <c r="D273" s="3" t="s">
        <v>320</v>
      </c>
      <c r="E273" s="6">
        <v>175</v>
      </c>
      <c r="F273" s="5">
        <v>782</v>
      </c>
    </row>
    <row r="274" spans="4:6" ht="12">
      <c r="D274" s="7" t="s">
        <v>43</v>
      </c>
      <c r="E274" s="9">
        <f>SUM(E273:E273)</f>
        <v>175</v>
      </c>
      <c r="F274" s="10">
        <f>SUM(F273:F273)</f>
        <v>782</v>
      </c>
    </row>
    <row r="275" spans="1:6" ht="12">
      <c r="A275" s="2" t="s">
        <v>0</v>
      </c>
      <c r="B275" s="2" t="s">
        <v>0</v>
      </c>
      <c r="C275" s="2" t="s">
        <v>323</v>
      </c>
      <c r="D275" s="3" t="s">
        <v>323</v>
      </c>
      <c r="E275" s="6">
        <v>15</v>
      </c>
      <c r="F275" s="5">
        <v>78</v>
      </c>
    </row>
    <row r="276" spans="4:6" ht="12">
      <c r="D276" s="7" t="s">
        <v>43</v>
      </c>
      <c r="E276" s="9">
        <f>SUM(E275:E275)</f>
        <v>15</v>
      </c>
      <c r="F276" s="10">
        <f>SUM(F275:F275)</f>
        <v>78</v>
      </c>
    </row>
    <row r="277" spans="1:6" ht="12">
      <c r="A277" s="2" t="s">
        <v>0</v>
      </c>
      <c r="B277" s="2" t="s">
        <v>0</v>
      </c>
      <c r="C277" s="2" t="s">
        <v>325</v>
      </c>
      <c r="D277" s="3" t="s">
        <v>325</v>
      </c>
      <c r="E277" s="6">
        <v>2</v>
      </c>
      <c r="F277" s="5">
        <v>9</v>
      </c>
    </row>
    <row r="278" spans="4:6" ht="12">
      <c r="D278" s="7" t="s">
        <v>43</v>
      </c>
      <c r="E278" s="9">
        <f>SUM(E277:E277)</f>
        <v>2</v>
      </c>
      <c r="F278" s="10">
        <f>SUM(F277:F277)</f>
        <v>9</v>
      </c>
    </row>
    <row r="279" spans="1:6" ht="12">
      <c r="A279" s="2" t="s">
        <v>0</v>
      </c>
      <c r="B279" s="2" t="s">
        <v>0</v>
      </c>
      <c r="C279" s="2" t="s">
        <v>326</v>
      </c>
      <c r="D279" s="3" t="s">
        <v>326</v>
      </c>
      <c r="E279" s="6">
        <v>14</v>
      </c>
      <c r="F279" s="5">
        <v>68</v>
      </c>
    </row>
    <row r="280" spans="4:6" ht="12">
      <c r="D280" s="7" t="s">
        <v>43</v>
      </c>
      <c r="E280" s="9">
        <f>SUM(E279:E279)</f>
        <v>14</v>
      </c>
      <c r="F280" s="10">
        <f>SUM(F279:F279)</f>
        <v>68</v>
      </c>
    </row>
    <row r="281" spans="1:6" ht="12">
      <c r="A281" s="2" t="s">
        <v>0</v>
      </c>
      <c r="B281" s="2" t="s">
        <v>0</v>
      </c>
      <c r="C281" s="2" t="s">
        <v>327</v>
      </c>
      <c r="D281" s="3" t="s">
        <v>327</v>
      </c>
      <c r="E281" s="6">
        <v>15</v>
      </c>
      <c r="F281" s="5">
        <v>77</v>
      </c>
    </row>
    <row r="282" spans="4:6" ht="12">
      <c r="D282" s="7" t="s">
        <v>43</v>
      </c>
      <c r="E282" s="9">
        <f>SUM(E281:E281)</f>
        <v>15</v>
      </c>
      <c r="F282" s="10">
        <f>SUM(F281:F281)</f>
        <v>77</v>
      </c>
    </row>
    <row r="283" spans="1:6" ht="12">
      <c r="A283" s="2" t="s">
        <v>0</v>
      </c>
      <c r="B283" s="2" t="s">
        <v>0</v>
      </c>
      <c r="C283" s="2" t="s">
        <v>328</v>
      </c>
      <c r="D283" s="3" t="s">
        <v>328</v>
      </c>
      <c r="E283" s="6">
        <v>27</v>
      </c>
      <c r="F283" s="5">
        <v>142</v>
      </c>
    </row>
    <row r="284" spans="4:6" ht="12">
      <c r="D284" s="7" t="s">
        <v>43</v>
      </c>
      <c r="E284" s="9">
        <f>SUM(E283:E283)</f>
        <v>27</v>
      </c>
      <c r="F284" s="10">
        <f>SUM(F283:F283)</f>
        <v>142</v>
      </c>
    </row>
    <row r="285" spans="1:6" ht="12">
      <c r="A285" s="2" t="s">
        <v>0</v>
      </c>
      <c r="B285" s="2" t="s">
        <v>0</v>
      </c>
      <c r="C285" s="2" t="s">
        <v>329</v>
      </c>
      <c r="D285" s="3" t="s">
        <v>329</v>
      </c>
      <c r="E285" s="6">
        <v>20</v>
      </c>
      <c r="F285" s="5">
        <v>140</v>
      </c>
    </row>
    <row r="286" spans="4:6" ht="12">
      <c r="D286" s="7" t="s">
        <v>43</v>
      </c>
      <c r="E286" s="9">
        <f>SUM(E285:E285)</f>
        <v>20</v>
      </c>
      <c r="F286" s="10">
        <f>SUM(F285:F285)</f>
        <v>140</v>
      </c>
    </row>
    <row r="287" spans="1:6" ht="12">
      <c r="A287" s="2" t="s">
        <v>0</v>
      </c>
      <c r="B287" s="2" t="s">
        <v>0</v>
      </c>
      <c r="C287" s="2" t="s">
        <v>330</v>
      </c>
      <c r="D287" s="3" t="s">
        <v>330</v>
      </c>
      <c r="E287" s="6">
        <v>11</v>
      </c>
      <c r="F287" s="5">
        <v>71</v>
      </c>
    </row>
    <row r="288" spans="4:6" ht="12">
      <c r="D288" s="7" t="s">
        <v>43</v>
      </c>
      <c r="E288" s="9">
        <f>SUM(E287:E287)</f>
        <v>11</v>
      </c>
      <c r="F288" s="10">
        <f>SUM(F287:F287)</f>
        <v>71</v>
      </c>
    </row>
    <row r="289" spans="1:6" ht="12">
      <c r="A289" s="2" t="s">
        <v>0</v>
      </c>
      <c r="B289" s="2" t="s">
        <v>0</v>
      </c>
      <c r="C289" s="2" t="s">
        <v>331</v>
      </c>
      <c r="D289" s="3" t="s">
        <v>331</v>
      </c>
      <c r="E289" s="6">
        <v>22</v>
      </c>
      <c r="F289" s="5">
        <v>106</v>
      </c>
    </row>
    <row r="290" spans="4:6" ht="12">
      <c r="D290" s="7" t="s">
        <v>43</v>
      </c>
      <c r="E290" s="9">
        <f>SUM(E289:E289)</f>
        <v>22</v>
      </c>
      <c r="F290" s="10">
        <f>SUM(F289:F289)</f>
        <v>106</v>
      </c>
    </row>
    <row r="291" spans="1:6" ht="12">
      <c r="A291" s="2" t="s">
        <v>0</v>
      </c>
      <c r="B291" s="2" t="s">
        <v>0</v>
      </c>
      <c r="C291" s="2" t="s">
        <v>332</v>
      </c>
      <c r="D291" s="3" t="s">
        <v>332</v>
      </c>
      <c r="E291" s="6">
        <v>11</v>
      </c>
      <c r="F291" s="5">
        <v>57</v>
      </c>
    </row>
    <row r="292" spans="4:6" ht="12">
      <c r="D292" s="7" t="s">
        <v>43</v>
      </c>
      <c r="E292" s="9">
        <f>SUM(E291:E291)</f>
        <v>11</v>
      </c>
      <c r="F292" s="10">
        <f>SUM(F291:F291)</f>
        <v>57</v>
      </c>
    </row>
    <row r="293" spans="1:6" ht="12">
      <c r="A293" s="2" t="s">
        <v>0</v>
      </c>
      <c r="B293" s="2" t="s">
        <v>0</v>
      </c>
      <c r="C293" s="2" t="s">
        <v>333</v>
      </c>
      <c r="D293" s="3" t="s">
        <v>333</v>
      </c>
      <c r="E293" s="6">
        <v>3</v>
      </c>
      <c r="F293" s="5">
        <v>22</v>
      </c>
    </row>
    <row r="294" spans="4:6" ht="12">
      <c r="D294" s="7" t="s">
        <v>43</v>
      </c>
      <c r="E294" s="9">
        <f>SUM(E293:E293)</f>
        <v>3</v>
      </c>
      <c r="F294" s="10">
        <f>SUM(F293:F293)</f>
        <v>22</v>
      </c>
    </row>
    <row r="295" spans="1:6" ht="12">
      <c r="A295" s="2" t="s">
        <v>0</v>
      </c>
      <c r="B295" s="2" t="s">
        <v>0</v>
      </c>
      <c r="C295" s="2" t="s">
        <v>334</v>
      </c>
      <c r="D295" s="3" t="s">
        <v>334</v>
      </c>
      <c r="E295" s="6">
        <v>4</v>
      </c>
      <c r="F295" s="5">
        <v>18</v>
      </c>
    </row>
    <row r="296" spans="4:6" ht="12">
      <c r="D296" s="7" t="s">
        <v>43</v>
      </c>
      <c r="E296" s="9">
        <f>SUM(E295:E295)</f>
        <v>4</v>
      </c>
      <c r="F296" s="10">
        <f>SUM(F295:F295)</f>
        <v>18</v>
      </c>
    </row>
    <row r="297" spans="1:6" ht="12">
      <c r="A297" s="2" t="s">
        <v>0</v>
      </c>
      <c r="B297" s="2" t="s">
        <v>0</v>
      </c>
      <c r="C297" s="2" t="s">
        <v>335</v>
      </c>
      <c r="D297" s="3" t="s">
        <v>335</v>
      </c>
      <c r="E297" s="6">
        <v>1</v>
      </c>
      <c r="F297" s="5">
        <v>9</v>
      </c>
    </row>
    <row r="298" spans="4:6" ht="12">
      <c r="D298" s="7" t="s">
        <v>43</v>
      </c>
      <c r="E298" s="9">
        <f>SUM(E297:E297)</f>
        <v>1</v>
      </c>
      <c r="F298" s="10">
        <f>SUM(F297:F297)</f>
        <v>9</v>
      </c>
    </row>
    <row r="299" spans="1:6" ht="12">
      <c r="A299" s="2" t="s">
        <v>0</v>
      </c>
      <c r="B299" s="2" t="s">
        <v>0</v>
      </c>
      <c r="C299" s="2" t="s">
        <v>338</v>
      </c>
      <c r="D299" s="3" t="s">
        <v>338</v>
      </c>
      <c r="E299" s="6">
        <v>223</v>
      </c>
      <c r="F299" s="5">
        <v>1108</v>
      </c>
    </row>
    <row r="300" spans="4:6" ht="12">
      <c r="D300" s="7" t="s">
        <v>43</v>
      </c>
      <c r="E300" s="9">
        <f>SUM(E299:E299)</f>
        <v>223</v>
      </c>
      <c r="F300" s="10">
        <f>SUM(F299:F299)</f>
        <v>1108</v>
      </c>
    </row>
    <row r="301" spans="1:6" ht="12">
      <c r="A301" s="2" t="s">
        <v>0</v>
      </c>
      <c r="B301" s="2" t="s">
        <v>0</v>
      </c>
      <c r="C301" s="2" t="s">
        <v>339</v>
      </c>
      <c r="D301" s="3" t="s">
        <v>339</v>
      </c>
      <c r="E301" s="6">
        <v>141</v>
      </c>
      <c r="F301" s="5">
        <v>682</v>
      </c>
    </row>
    <row r="302" spans="4:6" ht="12">
      <c r="D302" s="7" t="s">
        <v>43</v>
      </c>
      <c r="E302" s="9">
        <f>SUM(E301:E301)</f>
        <v>141</v>
      </c>
      <c r="F302" s="10">
        <f>SUM(F301:F301)</f>
        <v>682</v>
      </c>
    </row>
    <row r="303" spans="1:6" ht="12">
      <c r="A303" s="2" t="s">
        <v>0</v>
      </c>
      <c r="B303" s="2" t="s">
        <v>0</v>
      </c>
      <c r="C303" s="2" t="s">
        <v>340</v>
      </c>
      <c r="D303" s="3" t="s">
        <v>340</v>
      </c>
      <c r="E303" s="6">
        <v>233</v>
      </c>
      <c r="F303" s="5">
        <v>1090</v>
      </c>
    </row>
    <row r="304" spans="4:6" ht="12">
      <c r="D304" s="7" t="s">
        <v>43</v>
      </c>
      <c r="E304" s="9">
        <f>SUM(E303:E303)</f>
        <v>233</v>
      </c>
      <c r="F304" s="10">
        <f>SUM(F303:F303)</f>
        <v>1090</v>
      </c>
    </row>
    <row r="305" spans="1:6" ht="12">
      <c r="A305" s="2" t="s">
        <v>0</v>
      </c>
      <c r="B305" s="2" t="s">
        <v>0</v>
      </c>
      <c r="C305" s="2" t="s">
        <v>341</v>
      </c>
      <c r="D305" s="3" t="s">
        <v>341</v>
      </c>
      <c r="E305" s="6">
        <v>319</v>
      </c>
      <c r="F305" s="5">
        <v>1705</v>
      </c>
    </row>
    <row r="306" spans="4:6" ht="12">
      <c r="D306" s="7" t="s">
        <v>43</v>
      </c>
      <c r="E306" s="9">
        <f>SUM(E305:E305)</f>
        <v>319</v>
      </c>
      <c r="F306" s="10">
        <f>SUM(F305:F305)</f>
        <v>1705</v>
      </c>
    </row>
    <row r="307" spans="1:6" ht="12">
      <c r="A307" s="2" t="s">
        <v>0</v>
      </c>
      <c r="B307" s="2" t="s">
        <v>0</v>
      </c>
      <c r="C307" s="2" t="s">
        <v>342</v>
      </c>
      <c r="D307" s="3" t="s">
        <v>342</v>
      </c>
      <c r="E307" s="6">
        <v>604</v>
      </c>
      <c r="F307" s="5">
        <v>2837</v>
      </c>
    </row>
    <row r="308" spans="4:6" ht="12">
      <c r="D308" s="7" t="s">
        <v>43</v>
      </c>
      <c r="E308" s="9">
        <f>SUM(E307:E307)</f>
        <v>604</v>
      </c>
      <c r="F308" s="10">
        <f>SUM(F307:F307)</f>
        <v>2837</v>
      </c>
    </row>
    <row r="309" spans="3:6" ht="12">
      <c r="C309" s="7" t="s">
        <v>43</v>
      </c>
      <c r="D309" s="7" t="s">
        <v>0</v>
      </c>
      <c r="E309" s="9">
        <f>E253+E255+E257+E259+E262+E264+E266+E268+E270+E272+E274+E276+E278+E280+E282+E284+E286+E288+E290+E292+E294+E296+E298+E300+E302+E304+E306+E308</f>
        <v>7413</v>
      </c>
      <c r="F309" s="10">
        <f>F253+F255+F257+F259+F262+F264+F266+F268+F270+F272+F274+F276+F278+F280+F282+F284+F286+F288+F290+F292+F294+F296+F298+F300+F302+F304+F306+F308</f>
        <v>35542</v>
      </c>
    </row>
    <row r="310" spans="2:6" ht="12">
      <c r="B310" s="7" t="s">
        <v>43</v>
      </c>
      <c r="C310" s="7" t="s">
        <v>0</v>
      </c>
      <c r="D310" s="7" t="s">
        <v>0</v>
      </c>
      <c r="E310" s="9">
        <f>E203+E251+E309</f>
        <v>10675</v>
      </c>
      <c r="F310" s="10">
        <f>F203+F251+F309</f>
        <v>48090.75</v>
      </c>
    </row>
    <row r="311" spans="1:6" ht="12">
      <c r="A311" s="2" t="s">
        <v>343</v>
      </c>
      <c r="B311" s="2" t="s">
        <v>346</v>
      </c>
      <c r="C311" s="2" t="s">
        <v>347</v>
      </c>
      <c r="D311" s="3" t="s">
        <v>346</v>
      </c>
      <c r="E311" s="6">
        <v>32</v>
      </c>
      <c r="F311" s="5">
        <v>64</v>
      </c>
    </row>
    <row r="312" spans="4:6" ht="12">
      <c r="D312" s="7" t="s">
        <v>43</v>
      </c>
      <c r="E312" s="9">
        <f>SUM(E311:E311)</f>
        <v>32</v>
      </c>
      <c r="F312" s="10">
        <f>SUM(F311:F311)</f>
        <v>64</v>
      </c>
    </row>
    <row r="313" spans="3:6" ht="12">
      <c r="C313" s="7" t="s">
        <v>43</v>
      </c>
      <c r="D313" s="7" t="s">
        <v>0</v>
      </c>
      <c r="E313" s="9">
        <f>E312</f>
        <v>32</v>
      </c>
      <c r="F313" s="10">
        <f>F312</f>
        <v>64</v>
      </c>
    </row>
    <row r="314" spans="2:6" ht="12">
      <c r="B314" s="7" t="s">
        <v>43</v>
      </c>
      <c r="C314" s="7" t="s">
        <v>0</v>
      </c>
      <c r="D314" s="7" t="s">
        <v>0</v>
      </c>
      <c r="E314" s="9">
        <f>E313</f>
        <v>32</v>
      </c>
      <c r="F314" s="10">
        <f>F313</f>
        <v>64</v>
      </c>
    </row>
    <row r="315" spans="1:6" ht="12">
      <c r="A315" s="2" t="s">
        <v>349</v>
      </c>
      <c r="B315" s="2" t="s">
        <v>350</v>
      </c>
      <c r="C315" s="2" t="s">
        <v>347</v>
      </c>
      <c r="D315" s="3" t="s">
        <v>350</v>
      </c>
      <c r="E315" s="6">
        <v>48</v>
      </c>
      <c r="F315" s="5">
        <v>120</v>
      </c>
    </row>
    <row r="316" spans="4:6" ht="12">
      <c r="D316" s="7" t="s">
        <v>43</v>
      </c>
      <c r="E316" s="9">
        <f>SUM(E315:E315)</f>
        <v>48</v>
      </c>
      <c r="F316" s="10">
        <f>SUM(F315:F315)</f>
        <v>120</v>
      </c>
    </row>
    <row r="317" spans="3:6" ht="12">
      <c r="C317" s="7" t="s">
        <v>43</v>
      </c>
      <c r="D317" s="7" t="s">
        <v>0</v>
      </c>
      <c r="E317" s="9">
        <f>E316</f>
        <v>48</v>
      </c>
      <c r="F317" s="10">
        <f>F316</f>
        <v>120</v>
      </c>
    </row>
    <row r="318" spans="1:6" ht="12">
      <c r="A318" s="2" t="s">
        <v>0</v>
      </c>
      <c r="B318" s="2" t="s">
        <v>353</v>
      </c>
      <c r="C318" s="2" t="s">
        <v>347</v>
      </c>
      <c r="D318" s="3" t="s">
        <v>353</v>
      </c>
      <c r="E318" s="6">
        <v>241</v>
      </c>
      <c r="F318" s="5">
        <v>614</v>
      </c>
    </row>
    <row r="319" spans="4:6" ht="12">
      <c r="D319" s="7" t="s">
        <v>43</v>
      </c>
      <c r="E319" s="9">
        <f>SUM(E318:E318)</f>
        <v>241</v>
      </c>
      <c r="F319" s="10">
        <f>SUM(F318:F318)</f>
        <v>614</v>
      </c>
    </row>
    <row r="320" spans="3:6" ht="12">
      <c r="C320" s="7" t="s">
        <v>43</v>
      </c>
      <c r="D320" s="7" t="s">
        <v>0</v>
      </c>
      <c r="E320" s="9">
        <f>E319</f>
        <v>241</v>
      </c>
      <c r="F320" s="10">
        <f>F319</f>
        <v>614</v>
      </c>
    </row>
    <row r="321" spans="1:6" ht="12">
      <c r="A321" s="2" t="s">
        <v>0</v>
      </c>
      <c r="B321" s="2" t="s">
        <v>358</v>
      </c>
      <c r="C321" s="2" t="s">
        <v>347</v>
      </c>
      <c r="D321" s="3" t="s">
        <v>358</v>
      </c>
      <c r="E321" s="6">
        <v>293</v>
      </c>
      <c r="F321" s="5">
        <v>1040</v>
      </c>
    </row>
    <row r="322" spans="4:6" ht="12">
      <c r="D322" s="7" t="s">
        <v>43</v>
      </c>
      <c r="E322" s="9">
        <f>SUM(E321:E321)</f>
        <v>293</v>
      </c>
      <c r="F322" s="10">
        <f>SUM(F321:F321)</f>
        <v>1040</v>
      </c>
    </row>
    <row r="323" spans="3:6" ht="12">
      <c r="C323" s="7" t="s">
        <v>43</v>
      </c>
      <c r="D323" s="7" t="s">
        <v>0</v>
      </c>
      <c r="E323" s="9">
        <f>E322</f>
        <v>293</v>
      </c>
      <c r="F323" s="10">
        <f>F322</f>
        <v>1040</v>
      </c>
    </row>
    <row r="324" spans="2:6" ht="12">
      <c r="B324" s="7" t="s">
        <v>43</v>
      </c>
      <c r="C324" s="7" t="s">
        <v>0</v>
      </c>
      <c r="D324" s="7" t="s">
        <v>0</v>
      </c>
      <c r="E324" s="9">
        <f>E317+E320+E323</f>
        <v>582</v>
      </c>
      <c r="F324" s="10">
        <f>F317+F320+F323</f>
        <v>1774</v>
      </c>
    </row>
    <row r="325" spans="1:6" ht="12">
      <c r="A325" s="7" t="s">
        <v>43</v>
      </c>
      <c r="B325" s="7" t="s">
        <v>0</v>
      </c>
      <c r="C325" s="7" t="s">
        <v>0</v>
      </c>
      <c r="D325" s="7" t="s">
        <v>0</v>
      </c>
      <c r="E325" s="9">
        <f>E52+E310+E314+E324</f>
        <v>13939</v>
      </c>
      <c r="F325" s="10">
        <f>F52+F310+F314+F324</f>
        <v>56216.75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8"/>
  <sheetViews>
    <sheetView workbookViewId="0" topLeftCell="A245">
      <selection activeCell="A1" sqref="A1"/>
    </sheetView>
  </sheetViews>
  <sheetFormatPr defaultColWidth="8.8515625" defaultRowHeight="12.75"/>
  <cols>
    <col min="1" max="2" width="12.00390625" style="0" customWidth="1"/>
    <col min="3" max="4" width="18.00390625" style="0" customWidth="1"/>
    <col min="5" max="7" width="8.00390625" style="0" customWidth="1"/>
  </cols>
  <sheetData>
    <row r="1" spans="1:8" ht="12">
      <c r="A1" s="1" t="s">
        <v>6</v>
      </c>
      <c r="B1" s="1" t="s">
        <v>14</v>
      </c>
      <c r="C1" s="1" t="s">
        <v>15</v>
      </c>
      <c r="D1" s="1" t="s">
        <v>23</v>
      </c>
      <c r="E1" s="1" t="s">
        <v>16</v>
      </c>
      <c r="F1" s="1" t="s">
        <v>18</v>
      </c>
      <c r="G1" s="1" t="s">
        <v>8</v>
      </c>
      <c r="H1" s="1" t="s">
        <v>25</v>
      </c>
    </row>
    <row r="2" spans="1:8" ht="12">
      <c r="A2" s="3" t="s">
        <v>40</v>
      </c>
      <c r="B2" s="3" t="s">
        <v>41</v>
      </c>
      <c r="C2" s="3" t="s">
        <v>42</v>
      </c>
      <c r="D2" s="3" t="s">
        <v>42</v>
      </c>
      <c r="E2" s="6">
        <v>251</v>
      </c>
      <c r="F2" s="4">
        <f>E2*1</f>
        <v>251</v>
      </c>
      <c r="G2" s="5">
        <f>F2*Items!E2</f>
        <v>188.25</v>
      </c>
      <c r="H2" s="3" t="s">
        <v>44</v>
      </c>
    </row>
    <row r="3" spans="4:8" ht="12">
      <c r="D3" s="7" t="s">
        <v>43</v>
      </c>
      <c r="E3" s="9">
        <f>SUM(E2:E2)</f>
        <v>251</v>
      </c>
      <c r="F3" s="8">
        <f>SUM(F2:F2)</f>
        <v>251</v>
      </c>
      <c r="G3" s="10">
        <f>SUM(G2:G2)</f>
        <v>188.25</v>
      </c>
      <c r="H3" s="7" t="s">
        <v>0</v>
      </c>
    </row>
    <row r="4" spans="1:8" ht="12">
      <c r="A4" s="3" t="s">
        <v>0</v>
      </c>
      <c r="B4" s="3" t="s">
        <v>0</v>
      </c>
      <c r="C4" s="3" t="s">
        <v>45</v>
      </c>
      <c r="D4" s="3" t="s">
        <v>45</v>
      </c>
      <c r="E4" s="6">
        <v>214</v>
      </c>
      <c r="F4" s="4">
        <f>E4*1</f>
        <v>214</v>
      </c>
      <c r="G4" s="5">
        <f>F4*Items!E3</f>
        <v>160.5</v>
      </c>
      <c r="H4" s="3" t="s">
        <v>44</v>
      </c>
    </row>
    <row r="5" spans="4:8" ht="12">
      <c r="D5" s="7" t="s">
        <v>43</v>
      </c>
      <c r="E5" s="9">
        <f>SUM(E4:E4)</f>
        <v>214</v>
      </c>
      <c r="F5" s="8">
        <f>SUM(F4:F4)</f>
        <v>214</v>
      </c>
      <c r="G5" s="10">
        <f>SUM(G4:G4)</f>
        <v>160.5</v>
      </c>
      <c r="H5" s="7" t="s">
        <v>0</v>
      </c>
    </row>
    <row r="6" spans="1:8" ht="12">
      <c r="A6" s="3" t="s">
        <v>0</v>
      </c>
      <c r="B6" s="3" t="s">
        <v>0</v>
      </c>
      <c r="C6" s="3" t="s">
        <v>49</v>
      </c>
      <c r="D6" s="3" t="s">
        <v>49</v>
      </c>
      <c r="E6" s="6">
        <v>81</v>
      </c>
      <c r="F6" s="4">
        <f>E6*1</f>
        <v>81</v>
      </c>
      <c r="G6" s="5">
        <f>F6*Items!E7</f>
        <v>64.8</v>
      </c>
      <c r="H6" s="3" t="s">
        <v>44</v>
      </c>
    </row>
    <row r="7" spans="4:8" ht="12">
      <c r="D7" s="7" t="s">
        <v>43</v>
      </c>
      <c r="E7" s="9">
        <f>SUM(E6:E6)</f>
        <v>81</v>
      </c>
      <c r="F7" s="8">
        <f>SUM(F6:F6)</f>
        <v>81</v>
      </c>
      <c r="G7" s="10">
        <f>SUM(G6:G6)</f>
        <v>64.8</v>
      </c>
      <c r="H7" s="7" t="s">
        <v>0</v>
      </c>
    </row>
    <row r="8" spans="1:8" ht="12">
      <c r="A8" s="3" t="s">
        <v>0</v>
      </c>
      <c r="B8" s="3" t="s">
        <v>0</v>
      </c>
      <c r="C8" s="3" t="s">
        <v>50</v>
      </c>
      <c r="D8" s="3" t="s">
        <v>50</v>
      </c>
      <c r="E8" s="6">
        <v>198</v>
      </c>
      <c r="F8" s="4">
        <f>E8*1</f>
        <v>198</v>
      </c>
      <c r="G8" s="5">
        <f>F8*Items!E8</f>
        <v>154.44</v>
      </c>
      <c r="H8" s="3" t="s">
        <v>44</v>
      </c>
    </row>
    <row r="9" spans="4:8" ht="12">
      <c r="D9" s="7" t="s">
        <v>43</v>
      </c>
      <c r="E9" s="9">
        <f>SUM(E8:E8)</f>
        <v>198</v>
      </c>
      <c r="F9" s="8">
        <f>SUM(F8:F8)</f>
        <v>198</v>
      </c>
      <c r="G9" s="10">
        <f>SUM(G8:G8)</f>
        <v>154.44</v>
      </c>
      <c r="H9" s="7" t="s">
        <v>0</v>
      </c>
    </row>
    <row r="10" spans="1:8" ht="12">
      <c r="A10" s="3" t="s">
        <v>0</v>
      </c>
      <c r="B10" s="3" t="s">
        <v>0</v>
      </c>
      <c r="C10" s="3" t="s">
        <v>51</v>
      </c>
      <c r="D10" s="3" t="s">
        <v>51</v>
      </c>
      <c r="E10" s="6">
        <v>179</v>
      </c>
      <c r="F10" s="4">
        <f>E10*1</f>
        <v>179</v>
      </c>
      <c r="G10" s="5">
        <f>F10*Items!E9</f>
        <v>139.62</v>
      </c>
      <c r="H10" s="3" t="s">
        <v>44</v>
      </c>
    </row>
    <row r="11" spans="4:8" ht="12">
      <c r="D11" s="7" t="s">
        <v>43</v>
      </c>
      <c r="E11" s="9">
        <f>SUM(E10:E10)</f>
        <v>179</v>
      </c>
      <c r="F11" s="8">
        <f>SUM(F10:F10)</f>
        <v>179</v>
      </c>
      <c r="G11" s="10">
        <f>SUM(G10:G10)</f>
        <v>139.62</v>
      </c>
      <c r="H11" s="7" t="s">
        <v>0</v>
      </c>
    </row>
    <row r="12" spans="1:8" ht="12">
      <c r="A12" s="3" t="s">
        <v>0</v>
      </c>
      <c r="B12" s="3" t="s">
        <v>0</v>
      </c>
      <c r="C12" s="3" t="s">
        <v>52</v>
      </c>
      <c r="D12" s="3" t="s">
        <v>52</v>
      </c>
      <c r="E12" s="6">
        <v>33</v>
      </c>
      <c r="F12" s="4">
        <f>E12*1</f>
        <v>33</v>
      </c>
      <c r="G12" s="5">
        <f>F12*Items!E10</f>
        <v>19.8</v>
      </c>
      <c r="H12" s="3" t="s">
        <v>44</v>
      </c>
    </row>
    <row r="13" spans="4:8" ht="12">
      <c r="D13" s="7" t="s">
        <v>43</v>
      </c>
      <c r="E13" s="9">
        <f>SUM(E12:E12)</f>
        <v>33</v>
      </c>
      <c r="F13" s="8">
        <f>SUM(F12:F12)</f>
        <v>33</v>
      </c>
      <c r="G13" s="10">
        <f>SUM(G12:G12)</f>
        <v>19.8</v>
      </c>
      <c r="H13" s="7" t="s">
        <v>0</v>
      </c>
    </row>
    <row r="14" spans="1:8" ht="12">
      <c r="A14" s="3" t="s">
        <v>0</v>
      </c>
      <c r="B14" s="3" t="s">
        <v>0</v>
      </c>
      <c r="C14" s="3" t="s">
        <v>53</v>
      </c>
      <c r="D14" s="3" t="s">
        <v>53</v>
      </c>
      <c r="E14" s="6">
        <v>10</v>
      </c>
      <c r="F14" s="4">
        <f>E14*1</f>
        <v>10</v>
      </c>
      <c r="G14" s="5">
        <f>F14*Items!E11</f>
        <v>6.800000000000001</v>
      </c>
      <c r="H14" s="3" t="s">
        <v>44</v>
      </c>
    </row>
    <row r="15" spans="4:8" ht="12">
      <c r="D15" s="7" t="s">
        <v>43</v>
      </c>
      <c r="E15" s="9">
        <f>SUM(E14:E14)</f>
        <v>10</v>
      </c>
      <c r="F15" s="8">
        <f>SUM(F14:F14)</f>
        <v>10</v>
      </c>
      <c r="G15" s="10">
        <f>SUM(G14:G14)</f>
        <v>6.800000000000001</v>
      </c>
      <c r="H15" s="7" t="s">
        <v>0</v>
      </c>
    </row>
    <row r="16" spans="1:8" ht="12">
      <c r="A16" s="3" t="s">
        <v>0</v>
      </c>
      <c r="B16" s="3" t="s">
        <v>0</v>
      </c>
      <c r="C16" s="3" t="s">
        <v>54</v>
      </c>
      <c r="D16" s="3" t="s">
        <v>54</v>
      </c>
      <c r="E16" s="6">
        <v>42</v>
      </c>
      <c r="F16" s="4">
        <f>E16*1</f>
        <v>42</v>
      </c>
      <c r="G16" s="5">
        <f>F16*Items!E12</f>
        <v>31.5</v>
      </c>
      <c r="H16" s="3" t="s">
        <v>44</v>
      </c>
    </row>
    <row r="17" spans="4:8" ht="12">
      <c r="D17" s="7" t="s">
        <v>43</v>
      </c>
      <c r="E17" s="9">
        <f>SUM(E16:E16)</f>
        <v>42</v>
      </c>
      <c r="F17" s="8">
        <f>SUM(F16:F16)</f>
        <v>42</v>
      </c>
      <c r="G17" s="10">
        <f>SUM(G16:G16)</f>
        <v>31.5</v>
      </c>
      <c r="H17" s="7" t="s">
        <v>0</v>
      </c>
    </row>
    <row r="18" spans="3:8" ht="12">
      <c r="C18" s="7" t="s">
        <v>43</v>
      </c>
      <c r="D18" s="7" t="s">
        <v>0</v>
      </c>
      <c r="E18" s="9">
        <f>E3+E5+E7+E9+E11+E13+E15+E17</f>
        <v>1008</v>
      </c>
      <c r="F18" s="8">
        <f>F3+F5+F7+F9+F11+F13+F15+F17</f>
        <v>1008</v>
      </c>
      <c r="G18" s="8">
        <f>G3+G5+G7+G9+G11+G13+G15+G17</f>
        <v>765.7099999999999</v>
      </c>
      <c r="H18" s="7" t="s">
        <v>0</v>
      </c>
    </row>
    <row r="19" spans="1:8" ht="12">
      <c r="A19" s="3" t="s">
        <v>0</v>
      </c>
      <c r="B19" s="3" t="s">
        <v>55</v>
      </c>
      <c r="C19" s="3" t="s">
        <v>56</v>
      </c>
      <c r="D19" s="3" t="s">
        <v>57</v>
      </c>
      <c r="E19" s="6">
        <v>194</v>
      </c>
      <c r="F19" s="4">
        <f>E19*16</f>
        <v>3104</v>
      </c>
      <c r="G19" s="5">
        <f>(F19/IF(Items!D13=0,1,Items!D13))*Items!E13</f>
        <v>143.93548387096774</v>
      </c>
      <c r="H19" s="3" t="s">
        <v>58</v>
      </c>
    </row>
    <row r="20" spans="4:8" ht="12">
      <c r="D20" s="7" t="s">
        <v>43</v>
      </c>
      <c r="E20" s="9">
        <f>SUM(E19:E19)</f>
        <v>194</v>
      </c>
      <c r="F20" s="8">
        <f>SUM(F19:F19)</f>
        <v>3104</v>
      </c>
      <c r="G20" s="10">
        <f>SUM(G19:G19)</f>
        <v>143.93548387096774</v>
      </c>
      <c r="H20" s="7" t="s">
        <v>0</v>
      </c>
    </row>
    <row r="21" spans="3:8" ht="12">
      <c r="C21" s="7" t="s">
        <v>43</v>
      </c>
      <c r="D21" s="7" t="s">
        <v>0</v>
      </c>
      <c r="E21" s="9">
        <f>E20</f>
        <v>194</v>
      </c>
      <c r="F21" s="8">
        <f>F20</f>
        <v>3104</v>
      </c>
      <c r="G21" s="8">
        <f>G20</f>
        <v>143.93548387096774</v>
      </c>
      <c r="H21" s="7" t="s">
        <v>0</v>
      </c>
    </row>
    <row r="22" spans="1:8" ht="12">
      <c r="A22" s="3" t="s">
        <v>0</v>
      </c>
      <c r="B22" s="3" t="s">
        <v>60</v>
      </c>
      <c r="C22" s="3" t="s">
        <v>61</v>
      </c>
      <c r="D22" s="3" t="s">
        <v>61</v>
      </c>
      <c r="E22" s="6">
        <v>15</v>
      </c>
      <c r="F22" s="4">
        <f>E22*1</f>
        <v>15</v>
      </c>
      <c r="G22" s="5">
        <f>F22*Items!E15</f>
        <v>17.25</v>
      </c>
      <c r="H22" s="3" t="s">
        <v>44</v>
      </c>
    </row>
    <row r="23" spans="4:8" ht="12">
      <c r="D23" s="7" t="s">
        <v>43</v>
      </c>
      <c r="E23" s="9">
        <f>SUM(E22:E22)</f>
        <v>15</v>
      </c>
      <c r="F23" s="8">
        <f>SUM(F22:F22)</f>
        <v>15</v>
      </c>
      <c r="G23" s="10">
        <f>SUM(G22:G22)</f>
        <v>17.25</v>
      </c>
      <c r="H23" s="7" t="s">
        <v>0</v>
      </c>
    </row>
    <row r="24" spans="1:8" ht="12">
      <c r="A24" s="3" t="s">
        <v>0</v>
      </c>
      <c r="B24" s="3" t="s">
        <v>0</v>
      </c>
      <c r="C24" s="3" t="s">
        <v>62</v>
      </c>
      <c r="D24" s="3" t="s">
        <v>62</v>
      </c>
      <c r="E24" s="6">
        <v>6</v>
      </c>
      <c r="F24" s="4">
        <f>E24*1</f>
        <v>6</v>
      </c>
      <c r="G24" s="5">
        <f>F24*Items!E16</f>
        <v>6.300000000000001</v>
      </c>
      <c r="H24" s="3" t="s">
        <v>44</v>
      </c>
    </row>
    <row r="25" spans="4:8" ht="12">
      <c r="D25" s="7" t="s">
        <v>43</v>
      </c>
      <c r="E25" s="9">
        <f>SUM(E24:E24)</f>
        <v>6</v>
      </c>
      <c r="F25" s="8">
        <f>SUM(F24:F24)</f>
        <v>6</v>
      </c>
      <c r="G25" s="10">
        <f>SUM(G24:G24)</f>
        <v>6.300000000000001</v>
      </c>
      <c r="H25" s="7" t="s">
        <v>0</v>
      </c>
    </row>
    <row r="26" spans="1:8" ht="12">
      <c r="A26" s="3" t="s">
        <v>0</v>
      </c>
      <c r="B26" s="3" t="s">
        <v>0</v>
      </c>
      <c r="C26" s="3" t="s">
        <v>63</v>
      </c>
      <c r="D26" s="3" t="s">
        <v>63</v>
      </c>
      <c r="E26" s="6">
        <v>93</v>
      </c>
      <c r="F26" s="4">
        <f>E26*1</f>
        <v>93</v>
      </c>
      <c r="G26" s="5">
        <f>F26*Items!E17</f>
        <v>102.30000000000001</v>
      </c>
      <c r="H26" s="3" t="s">
        <v>44</v>
      </c>
    </row>
    <row r="27" spans="4:8" ht="12">
      <c r="D27" s="7" t="s">
        <v>43</v>
      </c>
      <c r="E27" s="9">
        <f>SUM(E26:E26)</f>
        <v>93</v>
      </c>
      <c r="F27" s="8">
        <f>SUM(F26:F26)</f>
        <v>93</v>
      </c>
      <c r="G27" s="10">
        <f>SUM(G26:G26)</f>
        <v>102.30000000000001</v>
      </c>
      <c r="H27" s="7" t="s">
        <v>0</v>
      </c>
    </row>
    <row r="28" spans="1:8" ht="12">
      <c r="A28" s="3" t="s">
        <v>0</v>
      </c>
      <c r="B28" s="3" t="s">
        <v>0</v>
      </c>
      <c r="C28" s="3" t="s">
        <v>64</v>
      </c>
      <c r="D28" s="3" t="s">
        <v>64</v>
      </c>
      <c r="E28" s="6">
        <v>14</v>
      </c>
      <c r="F28" s="4">
        <f>E28*1</f>
        <v>14</v>
      </c>
      <c r="G28" s="5">
        <f>F28*Items!E18</f>
        <v>19.88</v>
      </c>
      <c r="H28" s="3" t="s">
        <v>44</v>
      </c>
    </row>
    <row r="29" spans="4:8" ht="12">
      <c r="D29" s="7" t="s">
        <v>43</v>
      </c>
      <c r="E29" s="9">
        <f>SUM(E28:E28)</f>
        <v>14</v>
      </c>
      <c r="F29" s="8">
        <f>SUM(F28:F28)</f>
        <v>14</v>
      </c>
      <c r="G29" s="10">
        <f>SUM(G28:G28)</f>
        <v>19.88</v>
      </c>
      <c r="H29" s="7" t="s">
        <v>0</v>
      </c>
    </row>
    <row r="30" spans="1:8" ht="12">
      <c r="A30" s="3" t="s">
        <v>0</v>
      </c>
      <c r="B30" s="3" t="s">
        <v>0</v>
      </c>
      <c r="C30" s="3" t="s">
        <v>65</v>
      </c>
      <c r="D30" s="3" t="s">
        <v>65</v>
      </c>
      <c r="E30" s="6">
        <v>93</v>
      </c>
      <c r="F30" s="4">
        <f>E30*1</f>
        <v>93</v>
      </c>
      <c r="G30" s="5">
        <f>F30*Items!E19</f>
        <v>106.94999999999999</v>
      </c>
      <c r="H30" s="3" t="s">
        <v>44</v>
      </c>
    </row>
    <row r="31" spans="4:8" ht="12">
      <c r="D31" s="7" t="s">
        <v>43</v>
      </c>
      <c r="E31" s="9">
        <f>SUM(E30:E30)</f>
        <v>93</v>
      </c>
      <c r="F31" s="8">
        <f>SUM(F30:F30)</f>
        <v>93</v>
      </c>
      <c r="G31" s="10">
        <f>SUM(G30:G30)</f>
        <v>106.94999999999999</v>
      </c>
      <c r="H31" s="7" t="s">
        <v>0</v>
      </c>
    </row>
    <row r="32" spans="1:8" ht="12">
      <c r="A32" s="3" t="s">
        <v>0</v>
      </c>
      <c r="B32" s="3" t="s">
        <v>0</v>
      </c>
      <c r="C32" s="3" t="s">
        <v>66</v>
      </c>
      <c r="D32" s="3" t="s">
        <v>66</v>
      </c>
      <c r="E32" s="6">
        <v>19</v>
      </c>
      <c r="F32" s="4">
        <f>E32*1</f>
        <v>19</v>
      </c>
      <c r="G32" s="5">
        <f>F32*Items!E20</f>
        <v>18.24</v>
      </c>
      <c r="H32" s="3" t="s">
        <v>44</v>
      </c>
    </row>
    <row r="33" spans="4:8" ht="12">
      <c r="D33" s="7" t="s">
        <v>43</v>
      </c>
      <c r="E33" s="9">
        <f>SUM(E32:E32)</f>
        <v>19</v>
      </c>
      <c r="F33" s="8">
        <f>SUM(F32:F32)</f>
        <v>19</v>
      </c>
      <c r="G33" s="10">
        <f>SUM(G32:G32)</f>
        <v>18.24</v>
      </c>
      <c r="H33" s="7" t="s">
        <v>0</v>
      </c>
    </row>
    <row r="34" spans="1:8" ht="12">
      <c r="A34" s="3" t="s">
        <v>0</v>
      </c>
      <c r="B34" s="3" t="s">
        <v>0</v>
      </c>
      <c r="C34" s="3" t="s">
        <v>68</v>
      </c>
      <c r="D34" s="3" t="s">
        <v>68</v>
      </c>
      <c r="E34" s="6">
        <v>108</v>
      </c>
      <c r="F34" s="4">
        <f>E34*1</f>
        <v>108</v>
      </c>
      <c r="G34" s="5">
        <f>F34*Items!E22</f>
        <v>100.44000000000001</v>
      </c>
      <c r="H34" s="3" t="s">
        <v>44</v>
      </c>
    </row>
    <row r="35" spans="4:8" ht="12">
      <c r="D35" s="7" t="s">
        <v>43</v>
      </c>
      <c r="E35" s="9">
        <f>SUM(E34:E34)</f>
        <v>108</v>
      </c>
      <c r="F35" s="8">
        <f>SUM(F34:F34)</f>
        <v>108</v>
      </c>
      <c r="G35" s="10">
        <f>SUM(G34:G34)</f>
        <v>100.44000000000001</v>
      </c>
      <c r="H35" s="7" t="s">
        <v>0</v>
      </c>
    </row>
    <row r="36" spans="3:8" ht="12">
      <c r="C36" s="7" t="s">
        <v>43</v>
      </c>
      <c r="D36" s="7" t="s">
        <v>0</v>
      </c>
      <c r="E36" s="9">
        <f>E23+E25+E27+E29+E31+E33+E35</f>
        <v>348</v>
      </c>
      <c r="F36" s="8">
        <f>F23+F25+F27+F29+F31+F33+F35</f>
        <v>348</v>
      </c>
      <c r="G36" s="8">
        <f>G23+G25+G27+G29+G31+G33+G35</f>
        <v>371.36</v>
      </c>
      <c r="H36" s="7" t="s">
        <v>0</v>
      </c>
    </row>
    <row r="37" spans="1:8" ht="12">
      <c r="A37" s="3" t="s">
        <v>0</v>
      </c>
      <c r="B37" s="3" t="s">
        <v>69</v>
      </c>
      <c r="C37" s="3" t="s">
        <v>70</v>
      </c>
      <c r="D37" s="3" t="s">
        <v>71</v>
      </c>
      <c r="E37" s="6">
        <v>103</v>
      </c>
      <c r="F37" s="4">
        <f>E37*16</f>
        <v>1648</v>
      </c>
      <c r="G37" s="5">
        <f>(F37/IF(Items!D23=0,1,Items!D23))*Items!E23</f>
        <v>107.15322580645162</v>
      </c>
      <c r="H37" s="3" t="s">
        <v>58</v>
      </c>
    </row>
    <row r="38" spans="4:8" ht="12">
      <c r="D38" s="7" t="s">
        <v>43</v>
      </c>
      <c r="E38" s="9">
        <f>SUM(E37:E37)</f>
        <v>103</v>
      </c>
      <c r="F38" s="8">
        <f>SUM(F37:F37)</f>
        <v>1648</v>
      </c>
      <c r="G38" s="10">
        <f>SUM(G37:G37)</f>
        <v>107.15322580645162</v>
      </c>
      <c r="H38" s="7" t="s">
        <v>0</v>
      </c>
    </row>
    <row r="39" spans="1:8" ht="12">
      <c r="A39" s="3" t="s">
        <v>0</v>
      </c>
      <c r="B39" s="3" t="s">
        <v>0</v>
      </c>
      <c r="C39" s="3" t="s">
        <v>72</v>
      </c>
      <c r="D39" s="3" t="s">
        <v>73</v>
      </c>
      <c r="E39" s="6">
        <v>88</v>
      </c>
      <c r="F39" s="4">
        <f>E39*6</f>
        <v>528</v>
      </c>
      <c r="G39" s="5">
        <f>(F39/IF(Items!D24=0,1,Items!D24))*Items!E24</f>
        <v>45.625</v>
      </c>
      <c r="H39" s="3" t="s">
        <v>58</v>
      </c>
    </row>
    <row r="40" spans="4:8" ht="12">
      <c r="D40" s="7" t="s">
        <v>43</v>
      </c>
      <c r="E40" s="9">
        <f>SUM(E39:E39)</f>
        <v>88</v>
      </c>
      <c r="F40" s="8">
        <f>SUM(F39:F39)</f>
        <v>528</v>
      </c>
      <c r="G40" s="10">
        <f>SUM(G39:G39)</f>
        <v>45.625</v>
      </c>
      <c r="H40" s="7" t="s">
        <v>0</v>
      </c>
    </row>
    <row r="41" spans="1:8" ht="12">
      <c r="A41" s="3" t="s">
        <v>0</v>
      </c>
      <c r="B41" s="3" t="s">
        <v>0</v>
      </c>
      <c r="C41" s="3" t="s">
        <v>74</v>
      </c>
      <c r="D41" s="3" t="s">
        <v>75</v>
      </c>
      <c r="E41" s="6">
        <v>183</v>
      </c>
      <c r="F41" s="4">
        <f>E41*16</f>
        <v>2928</v>
      </c>
      <c r="G41" s="5">
        <f>(F41/IF(Items!D25=0,1,Items!D25))*Items!E25</f>
        <v>199.23387096774195</v>
      </c>
      <c r="H41" s="3" t="s">
        <v>58</v>
      </c>
    </row>
    <row r="42" spans="4:8" ht="12">
      <c r="D42" s="7" t="s">
        <v>43</v>
      </c>
      <c r="E42" s="9">
        <f>SUM(E41:E41)</f>
        <v>183</v>
      </c>
      <c r="F42" s="8">
        <f>SUM(F41:F41)</f>
        <v>2928</v>
      </c>
      <c r="G42" s="10">
        <f>SUM(G41:G41)</f>
        <v>199.23387096774195</v>
      </c>
      <c r="H42" s="7" t="s">
        <v>0</v>
      </c>
    </row>
    <row r="43" spans="1:8" ht="12">
      <c r="A43" s="3" t="s">
        <v>0</v>
      </c>
      <c r="B43" s="3" t="s">
        <v>0</v>
      </c>
      <c r="C43" s="3" t="s">
        <v>76</v>
      </c>
      <c r="D43" s="3" t="s">
        <v>77</v>
      </c>
      <c r="E43" s="6">
        <v>57</v>
      </c>
      <c r="F43" s="4">
        <f>E43*16</f>
        <v>912</v>
      </c>
      <c r="G43" s="5">
        <f>(F43/IF(Items!D26=0,1,Items!D26))*Items!E26</f>
        <v>57.91935483870967</v>
      </c>
      <c r="H43" s="3" t="s">
        <v>58</v>
      </c>
    </row>
    <row r="44" spans="4:8" ht="12">
      <c r="D44" s="7" t="s">
        <v>43</v>
      </c>
      <c r="E44" s="9">
        <f>SUM(E43:E43)</f>
        <v>57</v>
      </c>
      <c r="F44" s="8">
        <f>SUM(F43:F43)</f>
        <v>912</v>
      </c>
      <c r="G44" s="10">
        <f>SUM(G43:G43)</f>
        <v>57.91935483870967</v>
      </c>
      <c r="H44" s="7" t="s">
        <v>0</v>
      </c>
    </row>
    <row r="45" spans="1:8" ht="12">
      <c r="A45" s="3" t="s">
        <v>0</v>
      </c>
      <c r="B45" s="3" t="s">
        <v>0</v>
      </c>
      <c r="C45" s="3" t="s">
        <v>78</v>
      </c>
      <c r="D45" s="3" t="s">
        <v>79</v>
      </c>
      <c r="E45" s="6">
        <v>204</v>
      </c>
      <c r="F45" s="4">
        <f>E45*16</f>
        <v>3264</v>
      </c>
      <c r="G45" s="5">
        <f>(F45/IF(Items!D27=0,1,Items!D27))*Items!E27</f>
        <v>197.4193548387097</v>
      </c>
      <c r="H45" s="3" t="s">
        <v>58</v>
      </c>
    </row>
    <row r="46" spans="4:8" ht="12">
      <c r="D46" s="7" t="s">
        <v>43</v>
      </c>
      <c r="E46" s="9">
        <f>SUM(E45:E45)</f>
        <v>204</v>
      </c>
      <c r="F46" s="8">
        <f>SUM(F45:F45)</f>
        <v>3264</v>
      </c>
      <c r="G46" s="10">
        <f>SUM(G45:G45)</f>
        <v>197.4193548387097</v>
      </c>
      <c r="H46" s="7" t="s">
        <v>0</v>
      </c>
    </row>
    <row r="47" spans="1:8" ht="12">
      <c r="A47" s="3" t="s">
        <v>0</v>
      </c>
      <c r="B47" s="3" t="s">
        <v>0</v>
      </c>
      <c r="C47" s="3" t="s">
        <v>80</v>
      </c>
      <c r="D47" s="3" t="s">
        <v>81</v>
      </c>
      <c r="E47" s="6">
        <v>143</v>
      </c>
      <c r="F47" s="4">
        <f>E47*16</f>
        <v>2288</v>
      </c>
      <c r="G47" s="5">
        <f>(F47/IF(Items!D28=0,1,Items!D28))*Items!E28</f>
        <v>178.75</v>
      </c>
      <c r="H47" s="3" t="s">
        <v>58</v>
      </c>
    </row>
    <row r="48" spans="4:8" ht="12">
      <c r="D48" s="7" t="s">
        <v>43</v>
      </c>
      <c r="E48" s="9">
        <f>SUM(E47:E47)</f>
        <v>143</v>
      </c>
      <c r="F48" s="8">
        <f>SUM(F47:F47)</f>
        <v>2288</v>
      </c>
      <c r="G48" s="10">
        <f>SUM(G47:G47)</f>
        <v>178.75</v>
      </c>
      <c r="H48" s="7" t="s">
        <v>0</v>
      </c>
    </row>
    <row r="49" spans="1:8" ht="12">
      <c r="A49" s="3" t="s">
        <v>0</v>
      </c>
      <c r="B49" s="3" t="s">
        <v>0</v>
      </c>
      <c r="C49" s="3" t="s">
        <v>82</v>
      </c>
      <c r="D49" s="3" t="s">
        <v>83</v>
      </c>
      <c r="E49" s="6">
        <v>322</v>
      </c>
      <c r="F49" s="4">
        <f>E49*16</f>
        <v>5152</v>
      </c>
      <c r="G49" s="5">
        <f>(F49/IF(Items!D29=0,1,Items!D29))*Items!E29</f>
        <v>327.19354838709677</v>
      </c>
      <c r="H49" s="3" t="s">
        <v>58</v>
      </c>
    </row>
    <row r="50" spans="4:8" ht="12">
      <c r="D50" s="7" t="s">
        <v>43</v>
      </c>
      <c r="E50" s="9">
        <f>SUM(E49:E49)</f>
        <v>322</v>
      </c>
      <c r="F50" s="8">
        <f>SUM(F49:F49)</f>
        <v>5152</v>
      </c>
      <c r="G50" s="10">
        <f>SUM(G49:G49)</f>
        <v>327.19354838709677</v>
      </c>
      <c r="H50" s="7" t="s">
        <v>0</v>
      </c>
    </row>
    <row r="51" spans="3:8" ht="12">
      <c r="C51" s="7" t="s">
        <v>43</v>
      </c>
      <c r="D51" s="7" t="s">
        <v>0</v>
      </c>
      <c r="E51" s="9">
        <f>E38+E40+E42+E44+E46+E48+E50</f>
        <v>1100</v>
      </c>
      <c r="F51" s="8">
        <f>F38+F40+F42+F44+F46+F48+F50</f>
        <v>16720</v>
      </c>
      <c r="G51" s="8">
        <f>G38+G40+G42+G44+G46+G48+G50</f>
        <v>1113.2943548387098</v>
      </c>
      <c r="H51" s="7" t="s">
        <v>0</v>
      </c>
    </row>
    <row r="52" spans="2:8" ht="12">
      <c r="B52" s="7" t="s">
        <v>43</v>
      </c>
      <c r="C52" s="7" t="s">
        <v>0</v>
      </c>
      <c r="D52" s="7" t="s">
        <v>0</v>
      </c>
      <c r="E52" s="9">
        <f>E18+E21+E36+E51</f>
        <v>2650</v>
      </c>
      <c r="F52" s="8">
        <f>F18+F21+F36+F51</f>
        <v>21180</v>
      </c>
      <c r="G52" s="8">
        <f>G18+G21+G36+G51</f>
        <v>2394.2998387096773</v>
      </c>
      <c r="H52" s="7" t="s">
        <v>0</v>
      </c>
    </row>
    <row r="53" spans="1:8" ht="12">
      <c r="A53" s="3" t="s">
        <v>85</v>
      </c>
      <c r="B53" s="3" t="s">
        <v>86</v>
      </c>
      <c r="C53" s="3" t="s">
        <v>87</v>
      </c>
      <c r="D53" s="3" t="s">
        <v>88</v>
      </c>
      <c r="E53" s="6">
        <v>37</v>
      </c>
      <c r="F53" s="4">
        <f>E53*1.2</f>
        <v>44.4</v>
      </c>
      <c r="G53" s="5">
        <f>(F53/IF(Items!D30=0,1,Items!D30))*Items!E30</f>
        <v>31.29035310818004</v>
      </c>
      <c r="H53" s="3" t="s">
        <v>58</v>
      </c>
    </row>
    <row r="54" spans="1:8" ht="12">
      <c r="A54" s="3" t="s">
        <v>0</v>
      </c>
      <c r="B54" s="3" t="s">
        <v>0</v>
      </c>
      <c r="C54" s="3" t="s">
        <v>0</v>
      </c>
      <c r="D54" s="3" t="s">
        <v>89</v>
      </c>
      <c r="E54" s="6">
        <v>65</v>
      </c>
      <c r="F54" s="4">
        <f>E54*1.6</f>
        <v>104</v>
      </c>
      <c r="G54" s="5">
        <f>(F54/IF(Items!D30=0,1,Items!D30))*Items!E30</f>
        <v>73.29271899213343</v>
      </c>
      <c r="H54" s="3" t="s">
        <v>58</v>
      </c>
    </row>
    <row r="55" spans="4:8" ht="12">
      <c r="D55" s="7" t="s">
        <v>43</v>
      </c>
      <c r="E55" s="9">
        <f>SUM(E53:E54)</f>
        <v>102</v>
      </c>
      <c r="F55" s="8">
        <f>SUM(F53:F54)</f>
        <v>148.4</v>
      </c>
      <c r="G55" s="10">
        <f>SUM(G53:G54)</f>
        <v>104.58307210031347</v>
      </c>
      <c r="H55" s="7" t="s">
        <v>0</v>
      </c>
    </row>
    <row r="56" spans="1:8" ht="12">
      <c r="A56" s="3" t="s">
        <v>0</v>
      </c>
      <c r="B56" s="3" t="s">
        <v>0</v>
      </c>
      <c r="C56" s="3" t="s">
        <v>90</v>
      </c>
      <c r="D56" s="3" t="s">
        <v>91</v>
      </c>
      <c r="E56" s="6">
        <v>34</v>
      </c>
      <c r="F56" s="4">
        <f>E56*1.2</f>
        <v>40.8</v>
      </c>
      <c r="G56" s="5">
        <f>(F56/IF(Items!D31=0,1,Items!D31))*Items!E31</f>
        <v>28.753297450760034</v>
      </c>
      <c r="H56" s="3" t="s">
        <v>58</v>
      </c>
    </row>
    <row r="57" spans="1:8" ht="12">
      <c r="A57" s="3" t="s">
        <v>0</v>
      </c>
      <c r="B57" s="3" t="s">
        <v>0</v>
      </c>
      <c r="C57" s="3" t="s">
        <v>0</v>
      </c>
      <c r="D57" s="3" t="s">
        <v>92</v>
      </c>
      <c r="E57" s="6">
        <v>48</v>
      </c>
      <c r="F57" s="4">
        <f>E57*1.6</f>
        <v>76.8</v>
      </c>
      <c r="G57" s="5">
        <f>(F57/IF(Items!D31=0,1,Items!D31))*Items!E31</f>
        <v>54.123854024960075</v>
      </c>
      <c r="H57" s="3" t="s">
        <v>58</v>
      </c>
    </row>
    <row r="58" spans="4:8" ht="12">
      <c r="D58" s="7" t="s">
        <v>43</v>
      </c>
      <c r="E58" s="9">
        <f>SUM(E56:E57)</f>
        <v>82</v>
      </c>
      <c r="F58" s="8">
        <f>SUM(F56:F57)</f>
        <v>117.6</v>
      </c>
      <c r="G58" s="10">
        <f>SUM(G56:G57)</f>
        <v>82.87715147572011</v>
      </c>
      <c r="H58" s="7" t="s">
        <v>0</v>
      </c>
    </row>
    <row r="59" spans="1:8" ht="12">
      <c r="A59" s="3" t="s">
        <v>0</v>
      </c>
      <c r="B59" s="3" t="s">
        <v>0</v>
      </c>
      <c r="C59" s="3" t="s">
        <v>93</v>
      </c>
      <c r="D59" s="3" t="s">
        <v>94</v>
      </c>
      <c r="E59" s="6">
        <v>11</v>
      </c>
      <c r="F59" s="4">
        <f>E59*1.2</f>
        <v>13.2</v>
      </c>
      <c r="G59" s="5">
        <f>(F59/IF(Items!D32=0,1,Items!D32))*Items!E32</f>
        <v>8.556929082628498</v>
      </c>
      <c r="H59" s="3" t="s">
        <v>58</v>
      </c>
    </row>
    <row r="60" spans="1:8" ht="12">
      <c r="A60" s="3" t="s">
        <v>0</v>
      </c>
      <c r="B60" s="3" t="s">
        <v>0</v>
      </c>
      <c r="C60" s="3" t="s">
        <v>0</v>
      </c>
      <c r="D60" s="3" t="s">
        <v>95</v>
      </c>
      <c r="E60" s="6">
        <v>16</v>
      </c>
      <c r="F60" s="4">
        <f>E60*1.6</f>
        <v>25.6</v>
      </c>
      <c r="G60" s="5">
        <f>(F60/IF(Items!D32=0,1,Items!D32))*Items!E32</f>
        <v>16.595256402673453</v>
      </c>
      <c r="H60" s="3" t="s">
        <v>58</v>
      </c>
    </row>
    <row r="61" spans="4:8" ht="12">
      <c r="D61" s="7" t="s">
        <v>43</v>
      </c>
      <c r="E61" s="9">
        <f>SUM(E59:E60)</f>
        <v>27</v>
      </c>
      <c r="F61" s="8">
        <f>SUM(F59:F60)</f>
        <v>38.8</v>
      </c>
      <c r="G61" s="10">
        <f>SUM(G59:G60)</f>
        <v>25.15218548530195</v>
      </c>
      <c r="H61" s="7" t="s">
        <v>0</v>
      </c>
    </row>
    <row r="62" spans="1:8" ht="12">
      <c r="A62" s="3" t="s">
        <v>0</v>
      </c>
      <c r="B62" s="3" t="s">
        <v>0</v>
      </c>
      <c r="C62" s="3" t="s">
        <v>96</v>
      </c>
      <c r="D62" s="3" t="s">
        <v>97</v>
      </c>
      <c r="E62" s="6">
        <v>12</v>
      </c>
      <c r="F62" s="4">
        <f>E62*1.2</f>
        <v>14.399999999999999</v>
      </c>
      <c r="G62" s="5">
        <f>(F62/IF(Items!D33=0,1,Items!D33))*Items!E33</f>
        <v>10.816821434908615</v>
      </c>
      <c r="H62" s="3" t="s">
        <v>58</v>
      </c>
    </row>
    <row r="63" spans="1:8" ht="12">
      <c r="A63" s="3" t="s">
        <v>0</v>
      </c>
      <c r="B63" s="3" t="s">
        <v>0</v>
      </c>
      <c r="C63" s="3" t="s">
        <v>0</v>
      </c>
      <c r="D63" s="3" t="s">
        <v>98</v>
      </c>
      <c r="E63" s="6">
        <v>22</v>
      </c>
      <c r="F63" s="4">
        <f>E63*1.6</f>
        <v>35.2</v>
      </c>
      <c r="G63" s="5">
        <f>(F63/IF(Items!D33=0,1,Items!D33))*Items!E33</f>
        <v>26.441119063109955</v>
      </c>
      <c r="H63" s="3" t="s">
        <v>58</v>
      </c>
    </row>
    <row r="64" spans="4:8" ht="12">
      <c r="D64" s="7" t="s">
        <v>43</v>
      </c>
      <c r="E64" s="9">
        <f>SUM(E62:E63)</f>
        <v>34</v>
      </c>
      <c r="F64" s="8">
        <f>SUM(F62:F63)</f>
        <v>49.6</v>
      </c>
      <c r="G64" s="10">
        <f>SUM(G62:G63)</f>
        <v>37.25794049801857</v>
      </c>
      <c r="H64" s="7" t="s">
        <v>0</v>
      </c>
    </row>
    <row r="65" spans="1:8" ht="12">
      <c r="A65" s="3" t="s">
        <v>0</v>
      </c>
      <c r="B65" s="3" t="s">
        <v>0</v>
      </c>
      <c r="C65" s="3" t="s">
        <v>99</v>
      </c>
      <c r="D65" s="3" t="s">
        <v>100</v>
      </c>
      <c r="E65" s="6">
        <v>2</v>
      </c>
      <c r="F65" s="4">
        <f>E65*1.2</f>
        <v>2.4</v>
      </c>
      <c r="G65" s="5">
        <f>(F65/IF(Items!D34=0,1,Items!D34))*Items!E34</f>
        <v>1.8028035724847695</v>
      </c>
      <c r="H65" s="3" t="s">
        <v>58</v>
      </c>
    </row>
    <row r="66" spans="1:8" ht="12">
      <c r="A66" s="3" t="s">
        <v>0</v>
      </c>
      <c r="B66" s="3" t="s">
        <v>0</v>
      </c>
      <c r="C66" s="3" t="s">
        <v>0</v>
      </c>
      <c r="D66" s="3" t="s">
        <v>101</v>
      </c>
      <c r="E66" s="6">
        <v>6</v>
      </c>
      <c r="F66" s="4">
        <f>E66*1.6</f>
        <v>9.6</v>
      </c>
      <c r="G66" s="5">
        <f>(F66/IF(Items!D34=0,1,Items!D34))*Items!E34</f>
        <v>7.211214289939078</v>
      </c>
      <c r="H66" s="3" t="s">
        <v>58</v>
      </c>
    </row>
    <row r="67" spans="4:8" ht="12">
      <c r="D67" s="7" t="s">
        <v>43</v>
      </c>
      <c r="E67" s="9">
        <f>SUM(E65:E66)</f>
        <v>8</v>
      </c>
      <c r="F67" s="8">
        <f>SUM(F65:F66)</f>
        <v>12</v>
      </c>
      <c r="G67" s="10">
        <f>SUM(G65:G66)</f>
        <v>9.014017862423847</v>
      </c>
      <c r="H67" s="7" t="s">
        <v>0</v>
      </c>
    </row>
    <row r="68" spans="1:8" ht="12">
      <c r="A68" s="3" t="s">
        <v>0</v>
      </c>
      <c r="B68" s="3" t="s">
        <v>0</v>
      </c>
      <c r="C68" s="3" t="s">
        <v>103</v>
      </c>
      <c r="D68" s="3" t="s">
        <v>104</v>
      </c>
      <c r="E68" s="6">
        <v>28</v>
      </c>
      <c r="F68" s="4">
        <f>E68*1.2</f>
        <v>33.6</v>
      </c>
      <c r="G68" s="5">
        <f>(F68/IF(Items!D36=0,1,Items!D36))*Items!E36</f>
        <v>20.77766605547998</v>
      </c>
      <c r="H68" s="3" t="s">
        <v>58</v>
      </c>
    </row>
    <row r="69" spans="1:8" ht="12">
      <c r="A69" s="3" t="s">
        <v>0</v>
      </c>
      <c r="B69" s="3" t="s">
        <v>0</v>
      </c>
      <c r="C69" s="3" t="s">
        <v>0</v>
      </c>
      <c r="D69" s="3" t="s">
        <v>105</v>
      </c>
      <c r="E69" s="6">
        <v>57</v>
      </c>
      <c r="F69" s="4">
        <f>E69*1.6</f>
        <v>91.2</v>
      </c>
      <c r="G69" s="5">
        <f>(F69/IF(Items!D36=0,1,Items!D36))*Items!E36</f>
        <v>56.39652215058852</v>
      </c>
      <c r="H69" s="3" t="s">
        <v>58</v>
      </c>
    </row>
    <row r="70" spans="4:8" ht="12">
      <c r="D70" s="7" t="s">
        <v>43</v>
      </c>
      <c r="E70" s="9">
        <f>SUM(E68:E69)</f>
        <v>85</v>
      </c>
      <c r="F70" s="8">
        <f>SUM(F68:F69)</f>
        <v>124.80000000000001</v>
      </c>
      <c r="G70" s="10">
        <f>SUM(G68:G69)</f>
        <v>77.1741882060685</v>
      </c>
      <c r="H70" s="7" t="s">
        <v>0</v>
      </c>
    </row>
    <row r="71" spans="1:8" ht="12">
      <c r="A71" s="3" t="s">
        <v>0</v>
      </c>
      <c r="B71" s="3" t="s">
        <v>0</v>
      </c>
      <c r="C71" s="3" t="s">
        <v>106</v>
      </c>
      <c r="D71" s="3" t="s">
        <v>107</v>
      </c>
      <c r="E71" s="6">
        <v>5</v>
      </c>
      <c r="F71" s="4">
        <f>E71*1.2</f>
        <v>6</v>
      </c>
      <c r="G71" s="5">
        <f>(F71/IF(Items!D37=0,1,Items!D37))*Items!E37</f>
        <v>3.8061158100195183</v>
      </c>
      <c r="H71" s="3" t="s">
        <v>58</v>
      </c>
    </row>
    <row r="72" spans="1:8" ht="12">
      <c r="A72" s="3" t="s">
        <v>0</v>
      </c>
      <c r="B72" s="3" t="s">
        <v>0</v>
      </c>
      <c r="C72" s="3" t="s">
        <v>0</v>
      </c>
      <c r="D72" s="3" t="s">
        <v>108</v>
      </c>
      <c r="E72" s="6">
        <v>8</v>
      </c>
      <c r="F72" s="4">
        <f>E72*1.6</f>
        <v>12.8</v>
      </c>
      <c r="G72" s="5">
        <f>(F72/IF(Items!D37=0,1,Items!D37))*Items!E37</f>
        <v>8.11971372804164</v>
      </c>
      <c r="H72" s="3" t="s">
        <v>58</v>
      </c>
    </row>
    <row r="73" spans="4:8" ht="12">
      <c r="D73" s="7" t="s">
        <v>43</v>
      </c>
      <c r="E73" s="9">
        <f>SUM(E71:E72)</f>
        <v>13</v>
      </c>
      <c r="F73" s="8">
        <f>SUM(F71:F72)</f>
        <v>18.8</v>
      </c>
      <c r="G73" s="10">
        <f>SUM(G71:G72)</f>
        <v>11.925829538061159</v>
      </c>
      <c r="H73" s="7" t="s">
        <v>0</v>
      </c>
    </row>
    <row r="74" spans="1:8" ht="12">
      <c r="A74" s="3" t="s">
        <v>0</v>
      </c>
      <c r="B74" s="3" t="s">
        <v>0</v>
      </c>
      <c r="C74" s="3" t="s">
        <v>112</v>
      </c>
      <c r="D74" s="3" t="s">
        <v>113</v>
      </c>
      <c r="E74" s="6">
        <v>1</v>
      </c>
      <c r="F74" s="4">
        <f>E74*1.6</f>
        <v>1.6</v>
      </c>
      <c r="G74" s="5">
        <f>(F74/IF(Items!D41=0,1,Items!D41))*Items!E41</f>
        <v>0.7783758206659964</v>
      </c>
      <c r="H74" s="3" t="s">
        <v>58</v>
      </c>
    </row>
    <row r="75" spans="4:8" ht="12">
      <c r="D75" s="7" t="s">
        <v>43</v>
      </c>
      <c r="E75" s="9">
        <f>SUM(E74:E74)</f>
        <v>1</v>
      </c>
      <c r="F75" s="8">
        <f>SUM(F74:F74)</f>
        <v>1.6</v>
      </c>
      <c r="G75" s="10">
        <f>SUM(G74:G74)</f>
        <v>0.7783758206659964</v>
      </c>
      <c r="H75" s="7" t="s">
        <v>0</v>
      </c>
    </row>
    <row r="76" spans="1:8" ht="12">
      <c r="A76" s="3" t="s">
        <v>0</v>
      </c>
      <c r="B76" s="3" t="s">
        <v>0</v>
      </c>
      <c r="C76" s="3" t="s">
        <v>115</v>
      </c>
      <c r="D76" s="3" t="s">
        <v>116</v>
      </c>
      <c r="E76" s="6">
        <v>32</v>
      </c>
      <c r="F76" s="4">
        <f>E76*1.2</f>
        <v>38.4</v>
      </c>
      <c r="G76" s="5">
        <f>(F76/IF(Items!D43=0,1,Items!D43))*Items!E43</f>
        <v>19.873425208493526</v>
      </c>
      <c r="H76" s="3" t="s">
        <v>58</v>
      </c>
    </row>
    <row r="77" spans="1:8" ht="12">
      <c r="A77" s="3" t="s">
        <v>0</v>
      </c>
      <c r="B77" s="3" t="s">
        <v>0</v>
      </c>
      <c r="C77" s="3" t="s">
        <v>0</v>
      </c>
      <c r="D77" s="3" t="s">
        <v>117</v>
      </c>
      <c r="E77" s="6">
        <v>56</v>
      </c>
      <c r="F77" s="4">
        <f>E77*1.6</f>
        <v>89.6</v>
      </c>
      <c r="G77" s="5">
        <f>(F77/IF(Items!D43=0,1,Items!D43))*Items!E43</f>
        <v>46.371325486484885</v>
      </c>
      <c r="H77" s="3" t="s">
        <v>58</v>
      </c>
    </row>
    <row r="78" spans="4:8" ht="12">
      <c r="D78" s="7" t="s">
        <v>43</v>
      </c>
      <c r="E78" s="9">
        <f>SUM(E76:E77)</f>
        <v>88</v>
      </c>
      <c r="F78" s="8">
        <f>SUM(F76:F77)</f>
        <v>128</v>
      </c>
      <c r="G78" s="10">
        <f>SUM(G76:G77)</f>
        <v>66.2447506949784</v>
      </c>
      <c r="H78" s="7" t="s">
        <v>0</v>
      </c>
    </row>
    <row r="79" spans="1:8" ht="12">
      <c r="A79" s="3" t="s">
        <v>0</v>
      </c>
      <c r="B79" s="3" t="s">
        <v>0</v>
      </c>
      <c r="C79" s="3" t="s">
        <v>118</v>
      </c>
      <c r="D79" s="3" t="s">
        <v>119</v>
      </c>
      <c r="E79" s="6">
        <v>13</v>
      </c>
      <c r="F79" s="4">
        <f>E79*1.2</f>
        <v>15.6</v>
      </c>
      <c r="G79" s="5">
        <f>(F79/IF(Items!D44=0,1,Items!D44))*Items!E44</f>
        <v>9.918968474596321</v>
      </c>
      <c r="H79" s="3" t="s">
        <v>58</v>
      </c>
    </row>
    <row r="80" spans="1:8" ht="12">
      <c r="A80" s="3" t="s">
        <v>0</v>
      </c>
      <c r="B80" s="3" t="s">
        <v>0</v>
      </c>
      <c r="C80" s="3" t="s">
        <v>0</v>
      </c>
      <c r="D80" s="3" t="s">
        <v>120</v>
      </c>
      <c r="E80" s="6">
        <v>22</v>
      </c>
      <c r="F80" s="4">
        <f>E80*1.6</f>
        <v>35.2</v>
      </c>
      <c r="G80" s="5">
        <f>(F80/IF(Items!D44=0,1,Items!D44))*Items!E44</f>
        <v>22.381262199089136</v>
      </c>
      <c r="H80" s="3" t="s">
        <v>58</v>
      </c>
    </row>
    <row r="81" spans="4:8" ht="12">
      <c r="D81" s="7" t="s">
        <v>43</v>
      </c>
      <c r="E81" s="9">
        <f>SUM(E79:E80)</f>
        <v>35</v>
      </c>
      <c r="F81" s="8">
        <f>SUM(F79:F80)</f>
        <v>50.800000000000004</v>
      </c>
      <c r="G81" s="10">
        <f>SUM(G79:G80)</f>
        <v>32.300230673685455</v>
      </c>
      <c r="H81" s="7" t="s">
        <v>0</v>
      </c>
    </row>
    <row r="82" spans="1:8" ht="12">
      <c r="A82" s="3" t="s">
        <v>0</v>
      </c>
      <c r="B82" s="3" t="s">
        <v>0</v>
      </c>
      <c r="C82" s="3" t="s">
        <v>122</v>
      </c>
      <c r="D82" s="3" t="s">
        <v>123</v>
      </c>
      <c r="E82" s="6">
        <v>3</v>
      </c>
      <c r="F82" s="4">
        <f>E82*1.2</f>
        <v>3.5999999999999996</v>
      </c>
      <c r="G82" s="5">
        <f>(F82/IF(Items!D46=0,1,Items!D46))*Items!E46</f>
        <v>2.275152303779499</v>
      </c>
      <c r="H82" s="3" t="s">
        <v>58</v>
      </c>
    </row>
    <row r="83" spans="1:8" ht="12">
      <c r="A83" s="3" t="s">
        <v>0</v>
      </c>
      <c r="B83" s="3" t="s">
        <v>0</v>
      </c>
      <c r="C83" s="3" t="s">
        <v>0</v>
      </c>
      <c r="D83" s="3" t="s">
        <v>124</v>
      </c>
      <c r="E83" s="6">
        <v>5</v>
      </c>
      <c r="F83" s="4">
        <f>E83*1.6</f>
        <v>8</v>
      </c>
      <c r="G83" s="5">
        <f>(F83/IF(Items!D46=0,1,Items!D46))*Items!E46</f>
        <v>5.055894008398888</v>
      </c>
      <c r="H83" s="3" t="s">
        <v>58</v>
      </c>
    </row>
    <row r="84" spans="4:8" ht="12">
      <c r="D84" s="7" t="s">
        <v>43</v>
      </c>
      <c r="E84" s="9">
        <f>SUM(E82:E83)</f>
        <v>8</v>
      </c>
      <c r="F84" s="8">
        <f>SUM(F82:F83)</f>
        <v>11.6</v>
      </c>
      <c r="G84" s="10">
        <f>SUM(G82:G83)</f>
        <v>7.331046312178387</v>
      </c>
      <c r="H84" s="7" t="s">
        <v>0</v>
      </c>
    </row>
    <row r="85" spans="1:8" ht="12">
      <c r="A85" s="3" t="s">
        <v>0</v>
      </c>
      <c r="B85" s="3" t="s">
        <v>0</v>
      </c>
      <c r="C85" s="3" t="s">
        <v>126</v>
      </c>
      <c r="D85" s="3" t="s">
        <v>127</v>
      </c>
      <c r="E85" s="6">
        <v>1</v>
      </c>
      <c r="F85" s="4">
        <f>E85*1.2</f>
        <v>1.2</v>
      </c>
      <c r="G85" s="5">
        <f>(F85/IF(Items!D48=0,1,Items!D48))*Items!E48</f>
        <v>0.8570414621162832</v>
      </c>
      <c r="H85" s="3" t="s">
        <v>58</v>
      </c>
    </row>
    <row r="86" spans="1:8" ht="12">
      <c r="A86" s="3" t="s">
        <v>0</v>
      </c>
      <c r="B86" s="3" t="s">
        <v>0</v>
      </c>
      <c r="C86" s="3" t="s">
        <v>0</v>
      </c>
      <c r="D86" s="3" t="s">
        <v>128</v>
      </c>
      <c r="E86" s="6">
        <v>1</v>
      </c>
      <c r="F86" s="4">
        <f>E86*1.6</f>
        <v>1.6</v>
      </c>
      <c r="G86" s="5">
        <f>(F86/IF(Items!D48=0,1,Items!D48))*Items!E48</f>
        <v>1.1427219494883776</v>
      </c>
      <c r="H86" s="3" t="s">
        <v>58</v>
      </c>
    </row>
    <row r="87" spans="4:8" ht="12">
      <c r="D87" s="7" t="s">
        <v>43</v>
      </c>
      <c r="E87" s="9">
        <f>SUM(E85:E86)</f>
        <v>2</v>
      </c>
      <c r="F87" s="8">
        <f>SUM(F85:F86)</f>
        <v>2.8</v>
      </c>
      <c r="G87" s="10">
        <f>SUM(G85:G86)</f>
        <v>1.9997634116046608</v>
      </c>
      <c r="H87" s="7" t="s">
        <v>0</v>
      </c>
    </row>
    <row r="88" spans="1:8" ht="12">
      <c r="A88" s="3" t="s">
        <v>0</v>
      </c>
      <c r="B88" s="3" t="s">
        <v>0</v>
      </c>
      <c r="C88" s="3" t="s">
        <v>129</v>
      </c>
      <c r="D88" s="3" t="s">
        <v>130</v>
      </c>
      <c r="E88" s="6">
        <v>2</v>
      </c>
      <c r="F88" s="4">
        <f>E88*1.2</f>
        <v>2.4</v>
      </c>
      <c r="G88" s="5">
        <f>(F88/IF(Items!D49=0,1,Items!D49))*Items!E49</f>
        <v>1.5338025669840893</v>
      </c>
      <c r="H88" s="3" t="s">
        <v>58</v>
      </c>
    </row>
    <row r="89" spans="1:8" ht="12">
      <c r="A89" s="3" t="s">
        <v>0</v>
      </c>
      <c r="B89" s="3" t="s">
        <v>0</v>
      </c>
      <c r="C89" s="3" t="s">
        <v>0</v>
      </c>
      <c r="D89" s="3" t="s">
        <v>131</v>
      </c>
      <c r="E89" s="6">
        <v>4</v>
      </c>
      <c r="F89" s="4">
        <f>E89*1.6</f>
        <v>6.4</v>
      </c>
      <c r="G89" s="5">
        <f>(F89/IF(Items!D49=0,1,Items!D49))*Items!E49</f>
        <v>4.090140178624239</v>
      </c>
      <c r="H89" s="3" t="s">
        <v>58</v>
      </c>
    </row>
    <row r="90" spans="4:8" ht="12">
      <c r="D90" s="7" t="s">
        <v>43</v>
      </c>
      <c r="E90" s="9">
        <f>SUM(E88:E89)</f>
        <v>6</v>
      </c>
      <c r="F90" s="8">
        <f>SUM(F88:F89)</f>
        <v>8.8</v>
      </c>
      <c r="G90" s="10">
        <f>SUM(G88:G89)</f>
        <v>5.623942745608328</v>
      </c>
      <c r="H90" s="7" t="s">
        <v>0</v>
      </c>
    </row>
    <row r="91" spans="1:8" ht="12">
      <c r="A91" s="3" t="s">
        <v>0</v>
      </c>
      <c r="B91" s="3" t="s">
        <v>0</v>
      </c>
      <c r="C91" s="3" t="s">
        <v>133</v>
      </c>
      <c r="D91" s="3" t="s">
        <v>134</v>
      </c>
      <c r="E91" s="6">
        <v>20</v>
      </c>
      <c r="F91" s="4">
        <f>E91*1.2</f>
        <v>24</v>
      </c>
      <c r="G91" s="5">
        <f>(F91/IF(Items!D51=0,1,Items!D51))*Items!E51</f>
        <v>14.49340509847992</v>
      </c>
      <c r="H91" s="3" t="s">
        <v>58</v>
      </c>
    </row>
    <row r="92" spans="1:8" ht="12">
      <c r="A92" s="3" t="s">
        <v>0</v>
      </c>
      <c r="B92" s="3" t="s">
        <v>0</v>
      </c>
      <c r="C92" s="3" t="s">
        <v>0</v>
      </c>
      <c r="D92" s="3" t="s">
        <v>135</v>
      </c>
      <c r="E92" s="6">
        <v>36</v>
      </c>
      <c r="F92" s="4">
        <f>E92*1.6</f>
        <v>57.6</v>
      </c>
      <c r="G92" s="5">
        <f>(F92/IF(Items!D51=0,1,Items!D51))*Items!E51</f>
        <v>34.78417223635181</v>
      </c>
      <c r="H92" s="3" t="s">
        <v>58</v>
      </c>
    </row>
    <row r="93" spans="4:8" ht="12">
      <c r="D93" s="7" t="s">
        <v>43</v>
      </c>
      <c r="E93" s="9">
        <f>SUM(E91:E92)</f>
        <v>56</v>
      </c>
      <c r="F93" s="8">
        <f>SUM(F91:F92)</f>
        <v>81.6</v>
      </c>
      <c r="G93" s="10">
        <f>SUM(G91:G92)</f>
        <v>49.277577334831726</v>
      </c>
      <c r="H93" s="7" t="s">
        <v>0</v>
      </c>
    </row>
    <row r="94" spans="1:8" ht="12">
      <c r="A94" s="3" t="s">
        <v>0</v>
      </c>
      <c r="B94" s="3" t="s">
        <v>0</v>
      </c>
      <c r="C94" s="3" t="s">
        <v>136</v>
      </c>
      <c r="D94" s="3" t="s">
        <v>137</v>
      </c>
      <c r="E94" s="6">
        <v>6</v>
      </c>
      <c r="F94" s="4">
        <f>E94*1.2</f>
        <v>7.199999999999999</v>
      </c>
      <c r="G94" s="5">
        <f>(F94/IF(Items!D52=0,1,Items!D52))*Items!E52</f>
        <v>4.584373336487845</v>
      </c>
      <c r="H94" s="3" t="s">
        <v>58</v>
      </c>
    </row>
    <row r="95" spans="1:8" ht="12">
      <c r="A95" s="3" t="s">
        <v>0</v>
      </c>
      <c r="B95" s="3" t="s">
        <v>0</v>
      </c>
      <c r="C95" s="3" t="s">
        <v>0</v>
      </c>
      <c r="D95" s="3" t="s">
        <v>138</v>
      </c>
      <c r="E95" s="6">
        <v>11</v>
      </c>
      <c r="F95" s="4">
        <f>E95*1.6</f>
        <v>17.6</v>
      </c>
      <c r="G95" s="5">
        <f>(F95/IF(Items!D52=0,1,Items!D52))*Items!E52</f>
        <v>11.206245933636957</v>
      </c>
      <c r="H95" s="3" t="s">
        <v>58</v>
      </c>
    </row>
    <row r="96" spans="4:8" ht="12">
      <c r="D96" s="7" t="s">
        <v>43</v>
      </c>
      <c r="E96" s="9">
        <f>SUM(E94:E95)</f>
        <v>17</v>
      </c>
      <c r="F96" s="8">
        <f>SUM(F94:F95)</f>
        <v>24.8</v>
      </c>
      <c r="G96" s="10">
        <f>SUM(G94:G95)</f>
        <v>15.790619270124802</v>
      </c>
      <c r="H96" s="7" t="s">
        <v>0</v>
      </c>
    </row>
    <row r="97" spans="1:8" ht="12">
      <c r="A97" s="3" t="s">
        <v>0</v>
      </c>
      <c r="B97" s="3" t="s">
        <v>0</v>
      </c>
      <c r="C97" s="3" t="s">
        <v>140</v>
      </c>
      <c r="D97" s="3" t="s">
        <v>141</v>
      </c>
      <c r="E97" s="6">
        <v>10</v>
      </c>
      <c r="F97" s="4">
        <f>E97*1.2</f>
        <v>12</v>
      </c>
      <c r="G97" s="5">
        <f>(F97/IF(Items!D54=0,1,Items!D54))*Items!E54</f>
        <v>6.16431064056308</v>
      </c>
      <c r="H97" s="3" t="s">
        <v>58</v>
      </c>
    </row>
    <row r="98" spans="1:8" ht="12">
      <c r="A98" s="3" t="s">
        <v>0</v>
      </c>
      <c r="B98" s="3" t="s">
        <v>0</v>
      </c>
      <c r="C98" s="3" t="s">
        <v>0</v>
      </c>
      <c r="D98" s="3" t="s">
        <v>142</v>
      </c>
      <c r="E98" s="6">
        <v>18</v>
      </c>
      <c r="F98" s="4">
        <f>E98*1.6</f>
        <v>28.8</v>
      </c>
      <c r="G98" s="5">
        <f>(F98/IF(Items!D54=0,1,Items!D54))*Items!E54</f>
        <v>14.794345537351393</v>
      </c>
      <c r="H98" s="3" t="s">
        <v>58</v>
      </c>
    </row>
    <row r="99" spans="4:8" ht="12">
      <c r="D99" s="7" t="s">
        <v>43</v>
      </c>
      <c r="E99" s="9">
        <f>SUM(E97:E98)</f>
        <v>28</v>
      </c>
      <c r="F99" s="8">
        <f>SUM(F97:F98)</f>
        <v>40.8</v>
      </c>
      <c r="G99" s="10">
        <f>SUM(G97:G98)</f>
        <v>20.958656177914474</v>
      </c>
      <c r="H99" s="7" t="s">
        <v>0</v>
      </c>
    </row>
    <row r="100" spans="1:8" ht="12">
      <c r="A100" s="3" t="s">
        <v>0</v>
      </c>
      <c r="B100" s="3" t="s">
        <v>0</v>
      </c>
      <c r="C100" s="3" t="s">
        <v>144</v>
      </c>
      <c r="D100" s="3" t="s">
        <v>145</v>
      </c>
      <c r="E100" s="6">
        <v>20</v>
      </c>
      <c r="F100" s="4">
        <f>E100*1.2</f>
        <v>24</v>
      </c>
      <c r="G100" s="5">
        <f>(F100/IF(Items!D56=0,1,Items!D56))*Items!E56</f>
        <v>9.134677944046844</v>
      </c>
      <c r="H100" s="3" t="s">
        <v>58</v>
      </c>
    </row>
    <row r="101" spans="1:8" ht="12">
      <c r="A101" s="3" t="s">
        <v>0</v>
      </c>
      <c r="B101" s="3" t="s">
        <v>0</v>
      </c>
      <c r="C101" s="3" t="s">
        <v>0</v>
      </c>
      <c r="D101" s="3" t="s">
        <v>146</v>
      </c>
      <c r="E101" s="6">
        <v>41</v>
      </c>
      <c r="F101" s="4">
        <f>E101*1.6</f>
        <v>65.6</v>
      </c>
      <c r="G101" s="5">
        <f>(F101/IF(Items!D56=0,1,Items!D56))*Items!E56</f>
        <v>24.96811971372804</v>
      </c>
      <c r="H101" s="3" t="s">
        <v>58</v>
      </c>
    </row>
    <row r="102" spans="4:8" ht="12">
      <c r="D102" s="7" t="s">
        <v>43</v>
      </c>
      <c r="E102" s="9">
        <f>SUM(E100:E101)</f>
        <v>61</v>
      </c>
      <c r="F102" s="8">
        <f>SUM(F100:F101)</f>
        <v>89.6</v>
      </c>
      <c r="G102" s="10">
        <f>SUM(G100:G101)</f>
        <v>34.102797657774886</v>
      </c>
      <c r="H102" s="7" t="s">
        <v>0</v>
      </c>
    </row>
    <row r="103" spans="1:8" ht="12">
      <c r="A103" s="3" t="s">
        <v>0</v>
      </c>
      <c r="B103" s="3" t="s">
        <v>0</v>
      </c>
      <c r="C103" s="3" t="s">
        <v>147</v>
      </c>
      <c r="D103" s="3" t="s">
        <v>148</v>
      </c>
      <c r="E103" s="6">
        <v>1</v>
      </c>
      <c r="F103" s="4">
        <f>E103*1.6</f>
        <v>1.6</v>
      </c>
      <c r="G103" s="5">
        <f>(F103/IF(Items!D57=0,1,Items!D57))*Items!E57</f>
        <v>0.7234873129473</v>
      </c>
      <c r="H103" s="3" t="s">
        <v>58</v>
      </c>
    </row>
    <row r="104" spans="4:8" ht="12">
      <c r="D104" s="7" t="s">
        <v>43</v>
      </c>
      <c r="E104" s="9">
        <f>SUM(E103:E103)</f>
        <v>1</v>
      </c>
      <c r="F104" s="8">
        <f>SUM(F103:F103)</f>
        <v>1.6</v>
      </c>
      <c r="G104" s="10">
        <f>SUM(G103:G103)</f>
        <v>0.7234873129473</v>
      </c>
      <c r="H104" s="7" t="s">
        <v>0</v>
      </c>
    </row>
    <row r="105" spans="1:8" ht="12">
      <c r="A105" s="3" t="s">
        <v>0</v>
      </c>
      <c r="B105" s="3" t="s">
        <v>0</v>
      </c>
      <c r="C105" s="3" t="s">
        <v>150</v>
      </c>
      <c r="D105" s="3" t="s">
        <v>151</v>
      </c>
      <c r="E105" s="6">
        <v>2</v>
      </c>
      <c r="F105" s="4">
        <f>E105*1.2</f>
        <v>2.4</v>
      </c>
      <c r="G105" s="5">
        <f>(F105/IF(Items!D59=0,1,Items!D59))*Items!E59</f>
        <v>1.5792275388892176</v>
      </c>
      <c r="H105" s="3" t="s">
        <v>58</v>
      </c>
    </row>
    <row r="106" spans="1:8" ht="12">
      <c r="A106" s="3" t="s">
        <v>0</v>
      </c>
      <c r="B106" s="3" t="s">
        <v>0</v>
      </c>
      <c r="C106" s="3" t="s">
        <v>0</v>
      </c>
      <c r="D106" s="3" t="s">
        <v>152</v>
      </c>
      <c r="E106" s="6">
        <v>6</v>
      </c>
      <c r="F106" s="4">
        <f>E106*1.6</f>
        <v>9.6</v>
      </c>
      <c r="G106" s="5">
        <f>(F106/IF(Items!D59=0,1,Items!D59))*Items!E59</f>
        <v>6.3169101555568705</v>
      </c>
      <c r="H106" s="3" t="s">
        <v>58</v>
      </c>
    </row>
    <row r="107" spans="4:8" ht="12">
      <c r="D107" s="7" t="s">
        <v>43</v>
      </c>
      <c r="E107" s="9">
        <f>SUM(E105:E106)</f>
        <v>8</v>
      </c>
      <c r="F107" s="8">
        <f>SUM(F105:F106)</f>
        <v>12</v>
      </c>
      <c r="G107" s="10">
        <f>SUM(G105:G106)</f>
        <v>7.896137694446088</v>
      </c>
      <c r="H107" s="7" t="s">
        <v>0</v>
      </c>
    </row>
    <row r="108" spans="1:8" ht="12">
      <c r="A108" s="3" t="s">
        <v>0</v>
      </c>
      <c r="B108" s="3" t="s">
        <v>0</v>
      </c>
      <c r="C108" s="3" t="s">
        <v>154</v>
      </c>
      <c r="D108" s="3" t="s">
        <v>155</v>
      </c>
      <c r="E108" s="6">
        <v>7</v>
      </c>
      <c r="F108" s="4">
        <f>E108*1.2</f>
        <v>8.4</v>
      </c>
      <c r="G108" s="5">
        <f>(F108/IF(Items!D61=0,1,Items!D61))*Items!E61</f>
        <v>6.69071982019282</v>
      </c>
      <c r="H108" s="3" t="s">
        <v>58</v>
      </c>
    </row>
    <row r="109" spans="1:8" ht="12">
      <c r="A109" s="3" t="s">
        <v>0</v>
      </c>
      <c r="B109" s="3" t="s">
        <v>0</v>
      </c>
      <c r="C109" s="3" t="s">
        <v>0</v>
      </c>
      <c r="D109" s="3" t="s">
        <v>156</v>
      </c>
      <c r="E109" s="6">
        <v>12</v>
      </c>
      <c r="F109" s="4">
        <f>E109*1.6</f>
        <v>19.2</v>
      </c>
      <c r="G109" s="5">
        <f>(F109/IF(Items!D61=0,1,Items!D61))*Items!E61</f>
        <v>15.293073874726446</v>
      </c>
      <c r="H109" s="3" t="s">
        <v>58</v>
      </c>
    </row>
    <row r="110" spans="4:8" ht="12">
      <c r="D110" s="7" t="s">
        <v>43</v>
      </c>
      <c r="E110" s="9">
        <f>SUM(E108:E109)</f>
        <v>19</v>
      </c>
      <c r="F110" s="8">
        <f>SUM(F108:F109)</f>
        <v>27.6</v>
      </c>
      <c r="G110" s="10">
        <f>SUM(G108:G109)</f>
        <v>21.983793694919264</v>
      </c>
      <c r="H110" s="7" t="s">
        <v>0</v>
      </c>
    </row>
    <row r="111" spans="1:8" ht="12">
      <c r="A111" s="3" t="s">
        <v>0</v>
      </c>
      <c r="B111" s="3" t="s">
        <v>0</v>
      </c>
      <c r="C111" s="3" t="s">
        <v>157</v>
      </c>
      <c r="D111" s="3" t="s">
        <v>158</v>
      </c>
      <c r="E111" s="6">
        <v>2</v>
      </c>
      <c r="F111" s="4">
        <f>E111*1.2</f>
        <v>2.4</v>
      </c>
      <c r="G111" s="5">
        <f>(F111/IF(Items!D62=0,1,Items!D62))*Items!E62</f>
        <v>1.5969716685396582</v>
      </c>
      <c r="H111" s="3" t="s">
        <v>58</v>
      </c>
    </row>
    <row r="112" spans="1:8" ht="12">
      <c r="A112" s="3" t="s">
        <v>0</v>
      </c>
      <c r="B112" s="3" t="s">
        <v>0</v>
      </c>
      <c r="C112" s="3" t="s">
        <v>0</v>
      </c>
      <c r="D112" s="3" t="s">
        <v>159</v>
      </c>
      <c r="E112" s="6">
        <v>6</v>
      </c>
      <c r="F112" s="4">
        <f>E112*1.6</f>
        <v>9.6</v>
      </c>
      <c r="G112" s="5">
        <f>(F112/IF(Items!D62=0,1,Items!D62))*Items!E62</f>
        <v>6.387886674158633</v>
      </c>
      <c r="H112" s="3" t="s">
        <v>58</v>
      </c>
    </row>
    <row r="113" spans="4:8" ht="12">
      <c r="D113" s="7" t="s">
        <v>43</v>
      </c>
      <c r="E113" s="9">
        <f>SUM(E111:E112)</f>
        <v>8</v>
      </c>
      <c r="F113" s="8">
        <f>SUM(F111:F112)</f>
        <v>12</v>
      </c>
      <c r="G113" s="10">
        <f>SUM(G111:G112)</f>
        <v>7.984858342698291</v>
      </c>
      <c r="H113" s="7" t="s">
        <v>0</v>
      </c>
    </row>
    <row r="114" spans="1:8" ht="12">
      <c r="A114" s="3" t="s">
        <v>0</v>
      </c>
      <c r="B114" s="3" t="s">
        <v>0</v>
      </c>
      <c r="C114" s="3" t="s">
        <v>163</v>
      </c>
      <c r="D114" s="3" t="s">
        <v>164</v>
      </c>
      <c r="E114" s="6">
        <v>140</v>
      </c>
      <c r="F114" s="4">
        <f>E114*1.2</f>
        <v>168</v>
      </c>
      <c r="G114" s="5">
        <f>(F114/IF(Items!D66=0,1,Items!D66))*Items!E66</f>
        <v>116.75637309989945</v>
      </c>
      <c r="H114" s="3" t="s">
        <v>58</v>
      </c>
    </row>
    <row r="115" spans="1:8" ht="12">
      <c r="A115" s="3" t="s">
        <v>0</v>
      </c>
      <c r="B115" s="3" t="s">
        <v>0</v>
      </c>
      <c r="C115" s="3" t="s">
        <v>0</v>
      </c>
      <c r="D115" s="3" t="s">
        <v>165</v>
      </c>
      <c r="E115" s="6">
        <v>252</v>
      </c>
      <c r="F115" s="4">
        <f>E115*1.6</f>
        <v>403.2</v>
      </c>
      <c r="G115" s="5">
        <f>(F115/IF(Items!D66=0,1,Items!D66))*Items!E66</f>
        <v>280.2152954397587</v>
      </c>
      <c r="H115" s="3" t="s">
        <v>58</v>
      </c>
    </row>
    <row r="116" spans="4:8" ht="12">
      <c r="D116" s="7" t="s">
        <v>43</v>
      </c>
      <c r="E116" s="9">
        <f>SUM(E114:E115)</f>
        <v>392</v>
      </c>
      <c r="F116" s="8">
        <f>SUM(F114:F115)</f>
        <v>571.2</v>
      </c>
      <c r="G116" s="10">
        <f>SUM(G114:G115)</f>
        <v>396.97166853965814</v>
      </c>
      <c r="H116" s="7" t="s">
        <v>0</v>
      </c>
    </row>
    <row r="117" spans="1:8" ht="12">
      <c r="A117" s="3" t="s">
        <v>0</v>
      </c>
      <c r="B117" s="3" t="s">
        <v>0</v>
      </c>
      <c r="C117" s="3" t="s">
        <v>168</v>
      </c>
      <c r="D117" s="3" t="s">
        <v>169</v>
      </c>
      <c r="E117" s="6">
        <v>83</v>
      </c>
      <c r="F117" s="4">
        <f>E117*1.2</f>
        <v>99.6</v>
      </c>
      <c r="G117" s="5">
        <f>(F117/IF(Items!D69=0,1,Items!D69))*Items!E69</f>
        <v>78.79280771278168</v>
      </c>
      <c r="H117" s="3" t="s">
        <v>58</v>
      </c>
    </row>
    <row r="118" spans="1:8" ht="12">
      <c r="A118" s="3" t="s">
        <v>0</v>
      </c>
      <c r="B118" s="3" t="s">
        <v>0</v>
      </c>
      <c r="C118" s="3" t="s">
        <v>0</v>
      </c>
      <c r="D118" s="3" t="s">
        <v>170</v>
      </c>
      <c r="E118" s="6">
        <v>145</v>
      </c>
      <c r="F118" s="4">
        <f>E118*1.6</f>
        <v>232</v>
      </c>
      <c r="G118" s="5">
        <f>(F118/IF(Items!D69=0,1,Items!D69))*Items!E69</f>
        <v>183.53344768439106</v>
      </c>
      <c r="H118" s="3" t="s">
        <v>58</v>
      </c>
    </row>
    <row r="119" spans="4:8" ht="12">
      <c r="D119" s="7" t="s">
        <v>43</v>
      </c>
      <c r="E119" s="9">
        <f>SUM(E117:E118)</f>
        <v>228</v>
      </c>
      <c r="F119" s="8">
        <f>SUM(F117:F118)</f>
        <v>331.6</v>
      </c>
      <c r="G119" s="10">
        <f>SUM(G117:G118)</f>
        <v>262.32625539717276</v>
      </c>
      <c r="H119" s="7" t="s">
        <v>0</v>
      </c>
    </row>
    <row r="120" spans="1:8" ht="12">
      <c r="A120" s="3" t="s">
        <v>0</v>
      </c>
      <c r="B120" s="3" t="s">
        <v>0</v>
      </c>
      <c r="C120" s="3" t="s">
        <v>171</v>
      </c>
      <c r="D120" s="3" t="s">
        <v>172</v>
      </c>
      <c r="E120" s="6">
        <v>151</v>
      </c>
      <c r="F120" s="4">
        <f>E120*1.2</f>
        <v>181.2</v>
      </c>
      <c r="G120" s="5">
        <f>(F120/IF(Items!D70=0,1,Items!D70))*Items!E70</f>
        <v>107.1745430886615</v>
      </c>
      <c r="H120" s="3" t="s">
        <v>58</v>
      </c>
    </row>
    <row r="121" spans="1:8" ht="12">
      <c r="A121" s="3" t="s">
        <v>0</v>
      </c>
      <c r="B121" s="3" t="s">
        <v>0</v>
      </c>
      <c r="C121" s="3" t="s">
        <v>0</v>
      </c>
      <c r="D121" s="3" t="s">
        <v>173</v>
      </c>
      <c r="E121" s="6">
        <v>262</v>
      </c>
      <c r="F121" s="4">
        <f>E121*1.6</f>
        <v>419.2</v>
      </c>
      <c r="G121" s="5">
        <f>(F121/IF(Items!D70=0,1,Items!D70))*Items!E70</f>
        <v>247.94463831549064</v>
      </c>
      <c r="H121" s="3" t="s">
        <v>58</v>
      </c>
    </row>
    <row r="122" spans="4:8" ht="12">
      <c r="D122" s="7" t="s">
        <v>43</v>
      </c>
      <c r="E122" s="9">
        <f>SUM(E120:E121)</f>
        <v>413</v>
      </c>
      <c r="F122" s="8">
        <f>SUM(F120:F121)</f>
        <v>600.4</v>
      </c>
      <c r="G122" s="10">
        <f>SUM(G120:G121)</f>
        <v>355.11918140415213</v>
      </c>
      <c r="H122" s="7" t="s">
        <v>0</v>
      </c>
    </row>
    <row r="123" spans="1:8" ht="12">
      <c r="A123" s="3" t="s">
        <v>0</v>
      </c>
      <c r="B123" s="3" t="s">
        <v>0</v>
      </c>
      <c r="C123" s="3" t="s">
        <v>174</v>
      </c>
      <c r="D123" s="3" t="s">
        <v>175</v>
      </c>
      <c r="E123" s="6">
        <v>61</v>
      </c>
      <c r="F123" s="4">
        <f>E123*1.2</f>
        <v>73.2</v>
      </c>
      <c r="G123" s="5">
        <f>(F123/IF(Items!D71=0,1,Items!D71))*Items!E71</f>
        <v>51.04560241320163</v>
      </c>
      <c r="H123" s="3" t="s">
        <v>58</v>
      </c>
    </row>
    <row r="124" spans="1:8" ht="12">
      <c r="A124" s="3" t="s">
        <v>0</v>
      </c>
      <c r="B124" s="3" t="s">
        <v>0</v>
      </c>
      <c r="C124" s="3" t="s">
        <v>0</v>
      </c>
      <c r="D124" s="3" t="s">
        <v>176</v>
      </c>
      <c r="E124" s="6">
        <v>101</v>
      </c>
      <c r="F124" s="4">
        <f>E124*1.6</f>
        <v>161.6</v>
      </c>
      <c r="G124" s="5">
        <f>(F124/IF(Items!D71=0,1,Items!D71))*Items!E71</f>
        <v>112.69083811439047</v>
      </c>
      <c r="H124" s="3" t="s">
        <v>58</v>
      </c>
    </row>
    <row r="125" spans="4:8" ht="12">
      <c r="D125" s="7" t="s">
        <v>43</v>
      </c>
      <c r="E125" s="9">
        <f>SUM(E123:E124)</f>
        <v>162</v>
      </c>
      <c r="F125" s="8">
        <f>SUM(F123:F124)</f>
        <v>234.8</v>
      </c>
      <c r="G125" s="10">
        <f>SUM(G123:G124)</f>
        <v>163.7364405275921</v>
      </c>
      <c r="H125" s="7" t="s">
        <v>0</v>
      </c>
    </row>
    <row r="126" spans="1:8" ht="12">
      <c r="A126" s="3" t="s">
        <v>0</v>
      </c>
      <c r="B126" s="3" t="s">
        <v>0</v>
      </c>
      <c r="C126" s="3" t="s">
        <v>177</v>
      </c>
      <c r="D126" s="3" t="s">
        <v>178</v>
      </c>
      <c r="E126" s="6">
        <v>8</v>
      </c>
      <c r="F126" s="4">
        <f>E126*1.2</f>
        <v>9.6</v>
      </c>
      <c r="G126" s="5">
        <f>(F126/IF(Items!D72=0,1,Items!D72))*Items!E72</f>
        <v>3.3245401313065597</v>
      </c>
      <c r="H126" s="3" t="s">
        <v>58</v>
      </c>
    </row>
    <row r="127" spans="1:8" ht="12">
      <c r="A127" s="3" t="s">
        <v>0</v>
      </c>
      <c r="B127" s="3" t="s">
        <v>0</v>
      </c>
      <c r="C127" s="3" t="s">
        <v>0</v>
      </c>
      <c r="D127" s="3" t="s">
        <v>179</v>
      </c>
      <c r="E127" s="6">
        <v>15</v>
      </c>
      <c r="F127" s="4">
        <f>E127*1.6</f>
        <v>24</v>
      </c>
      <c r="G127" s="5">
        <f>(F127/IF(Items!D72=0,1,Items!D72))*Items!E72</f>
        <v>8.3113503282664</v>
      </c>
      <c r="H127" s="3" t="s">
        <v>58</v>
      </c>
    </row>
    <row r="128" spans="4:8" ht="12">
      <c r="D128" s="7" t="s">
        <v>43</v>
      </c>
      <c r="E128" s="9">
        <f>SUM(E126:E127)</f>
        <v>23</v>
      </c>
      <c r="F128" s="8">
        <f>SUM(F126:F127)</f>
        <v>33.6</v>
      </c>
      <c r="G128" s="10">
        <f>SUM(G126:G127)</f>
        <v>11.635890459572959</v>
      </c>
      <c r="H128" s="7" t="s">
        <v>0</v>
      </c>
    </row>
    <row r="129" spans="1:8" ht="12">
      <c r="A129" s="3" t="s">
        <v>0</v>
      </c>
      <c r="B129" s="3" t="s">
        <v>0</v>
      </c>
      <c r="C129" s="3" t="s">
        <v>181</v>
      </c>
      <c r="D129" s="3" t="s">
        <v>182</v>
      </c>
      <c r="E129" s="6">
        <v>3</v>
      </c>
      <c r="F129" s="4">
        <f>E129*1.2</f>
        <v>3.5999999999999996</v>
      </c>
      <c r="G129" s="5">
        <f>(F129/IF(Items!D74=0,1,Items!D74))*Items!E74</f>
        <v>2.368841308333826</v>
      </c>
      <c r="H129" s="3" t="s">
        <v>58</v>
      </c>
    </row>
    <row r="130" spans="1:8" ht="12">
      <c r="A130" s="3" t="s">
        <v>0</v>
      </c>
      <c r="B130" s="3" t="s">
        <v>0</v>
      </c>
      <c r="C130" s="3" t="s">
        <v>0</v>
      </c>
      <c r="D130" s="3" t="s">
        <v>183</v>
      </c>
      <c r="E130" s="6">
        <v>4</v>
      </c>
      <c r="F130" s="4">
        <f>E130*1.6</f>
        <v>6.4</v>
      </c>
      <c r="G130" s="5">
        <f>(F130/IF(Items!D74=0,1,Items!D74))*Items!E74</f>
        <v>4.211273437037914</v>
      </c>
      <c r="H130" s="3" t="s">
        <v>58</v>
      </c>
    </row>
    <row r="131" spans="4:8" ht="12">
      <c r="D131" s="7" t="s">
        <v>43</v>
      </c>
      <c r="E131" s="9">
        <f>SUM(E129:E130)</f>
        <v>7</v>
      </c>
      <c r="F131" s="8">
        <f>SUM(F129:F130)</f>
        <v>10</v>
      </c>
      <c r="G131" s="10">
        <f>SUM(G129:G130)</f>
        <v>6.5801147453717395</v>
      </c>
      <c r="H131" s="7" t="s">
        <v>0</v>
      </c>
    </row>
    <row r="132" spans="1:8" ht="12">
      <c r="A132" s="3" t="s">
        <v>0</v>
      </c>
      <c r="B132" s="3" t="s">
        <v>0</v>
      </c>
      <c r="C132" s="3" t="s">
        <v>184</v>
      </c>
      <c r="D132" s="3" t="s">
        <v>185</v>
      </c>
      <c r="E132" s="6">
        <v>12</v>
      </c>
      <c r="F132" s="4">
        <f>E132*1.2</f>
        <v>14.399999999999999</v>
      </c>
      <c r="G132" s="5">
        <f>(F132/IF(Items!D75=0,1,Items!D75))*Items!E75</f>
        <v>9.190039628556217</v>
      </c>
      <c r="H132" s="3" t="s">
        <v>58</v>
      </c>
    </row>
    <row r="133" spans="1:8" ht="12">
      <c r="A133" s="3" t="s">
        <v>0</v>
      </c>
      <c r="B133" s="3" t="s">
        <v>0</v>
      </c>
      <c r="C133" s="3" t="s">
        <v>0</v>
      </c>
      <c r="D133" s="3" t="s">
        <v>186</v>
      </c>
      <c r="E133" s="6">
        <v>22</v>
      </c>
      <c r="F133" s="4">
        <f>E133*1.6</f>
        <v>35.2</v>
      </c>
      <c r="G133" s="5">
        <f>(F133/IF(Items!D75=0,1,Items!D75))*Items!E75</f>
        <v>22.46454131424854</v>
      </c>
      <c r="H133" s="3" t="s">
        <v>58</v>
      </c>
    </row>
    <row r="134" spans="4:8" ht="12">
      <c r="D134" s="7" t="s">
        <v>43</v>
      </c>
      <c r="E134" s="9">
        <f>SUM(E132:E133)</f>
        <v>34</v>
      </c>
      <c r="F134" s="8">
        <f>SUM(F132:F133)</f>
        <v>49.6</v>
      </c>
      <c r="G134" s="10">
        <f>SUM(G132:G133)</f>
        <v>31.654580942804756</v>
      </c>
      <c r="H134" s="7" t="s">
        <v>0</v>
      </c>
    </row>
    <row r="135" spans="1:8" ht="12">
      <c r="A135" s="3" t="s">
        <v>0</v>
      </c>
      <c r="B135" s="3" t="s">
        <v>0</v>
      </c>
      <c r="C135" s="3" t="s">
        <v>187</v>
      </c>
      <c r="D135" s="3" t="s">
        <v>188</v>
      </c>
      <c r="E135" s="6">
        <v>77</v>
      </c>
      <c r="F135" s="4">
        <f>E135*1.2</f>
        <v>92.40000000000002</v>
      </c>
      <c r="G135" s="5">
        <f>(F135/IF(Items!D76=0,1,Items!D76))*Items!E76</f>
        <v>70.14573845152898</v>
      </c>
      <c r="H135" s="3" t="s">
        <v>58</v>
      </c>
    </row>
    <row r="136" spans="1:8" ht="12">
      <c r="A136" s="3" t="s">
        <v>0</v>
      </c>
      <c r="B136" s="3" t="s">
        <v>0</v>
      </c>
      <c r="C136" s="3" t="s">
        <v>0</v>
      </c>
      <c r="D136" s="3" t="s">
        <v>189</v>
      </c>
      <c r="E136" s="6">
        <v>133</v>
      </c>
      <c r="F136" s="4">
        <f>E136*1.6</f>
        <v>212.8</v>
      </c>
      <c r="G136" s="5">
        <f>(F136/IF(Items!D76=0,1,Items!D76))*Items!E76</f>
        <v>161.54776128230912</v>
      </c>
      <c r="H136" s="3" t="s">
        <v>58</v>
      </c>
    </row>
    <row r="137" spans="4:8" ht="12">
      <c r="D137" s="7" t="s">
        <v>43</v>
      </c>
      <c r="E137" s="9">
        <f>SUM(E135:E136)</f>
        <v>210</v>
      </c>
      <c r="F137" s="8">
        <f>SUM(F135:F136)</f>
        <v>305.20000000000005</v>
      </c>
      <c r="G137" s="10">
        <f>SUM(G135:G136)</f>
        <v>231.6934997338381</v>
      </c>
      <c r="H137" s="7" t="s">
        <v>0</v>
      </c>
    </row>
    <row r="138" spans="1:8" ht="12">
      <c r="A138" s="3" t="s">
        <v>0</v>
      </c>
      <c r="B138" s="3" t="s">
        <v>0</v>
      </c>
      <c r="C138" s="3" t="s">
        <v>190</v>
      </c>
      <c r="D138" s="3" t="s">
        <v>191</v>
      </c>
      <c r="E138" s="6">
        <v>10</v>
      </c>
      <c r="F138" s="4">
        <f>E138*1.2</f>
        <v>12</v>
      </c>
      <c r="G138" s="5">
        <f>(F138/IF(Items!D77=0,1,Items!D77))*Items!E77</f>
        <v>3.9746850416987045</v>
      </c>
      <c r="H138" s="3" t="s">
        <v>58</v>
      </c>
    </row>
    <row r="139" spans="1:8" ht="12">
      <c r="A139" s="3" t="s">
        <v>0</v>
      </c>
      <c r="B139" s="3" t="s">
        <v>0</v>
      </c>
      <c r="C139" s="3" t="s">
        <v>0</v>
      </c>
      <c r="D139" s="3" t="s">
        <v>192</v>
      </c>
      <c r="E139" s="6">
        <v>18</v>
      </c>
      <c r="F139" s="4">
        <f>E139*1.6</f>
        <v>28.8</v>
      </c>
      <c r="G139" s="5">
        <f>(F139/IF(Items!D77=0,1,Items!D77))*Items!E77</f>
        <v>9.53924410007689</v>
      </c>
      <c r="H139" s="3" t="s">
        <v>58</v>
      </c>
    </row>
    <row r="140" spans="4:8" ht="12">
      <c r="D140" s="7" t="s">
        <v>43</v>
      </c>
      <c r="E140" s="9">
        <f>SUM(E138:E139)</f>
        <v>28</v>
      </c>
      <c r="F140" s="8">
        <f>SUM(F138:F139)</f>
        <v>40.8</v>
      </c>
      <c r="G140" s="10">
        <f>SUM(G138:G139)</f>
        <v>13.513929141775595</v>
      </c>
      <c r="H140" s="7" t="s">
        <v>0</v>
      </c>
    </row>
    <row r="141" spans="1:8" ht="12">
      <c r="A141" s="3" t="s">
        <v>0</v>
      </c>
      <c r="B141" s="3" t="s">
        <v>0</v>
      </c>
      <c r="C141" s="3" t="s">
        <v>194</v>
      </c>
      <c r="D141" s="3" t="s">
        <v>195</v>
      </c>
      <c r="E141" s="6">
        <v>10</v>
      </c>
      <c r="F141" s="4">
        <f>E141*1.2</f>
        <v>12</v>
      </c>
      <c r="G141" s="5">
        <f>(F141/IF(Items!D79=0,1,Items!D79))*Items!E79</f>
        <v>5.206127639439286</v>
      </c>
      <c r="H141" s="3" t="s">
        <v>58</v>
      </c>
    </row>
    <row r="142" spans="1:8" ht="12">
      <c r="A142" s="3" t="s">
        <v>0</v>
      </c>
      <c r="B142" s="3" t="s">
        <v>0</v>
      </c>
      <c r="C142" s="3" t="s">
        <v>0</v>
      </c>
      <c r="D142" s="3" t="s">
        <v>196</v>
      </c>
      <c r="E142" s="6">
        <v>16</v>
      </c>
      <c r="F142" s="4">
        <f>E142*1.6</f>
        <v>25.6</v>
      </c>
      <c r="G142" s="5">
        <f>(F142/IF(Items!D79=0,1,Items!D79))*Items!E79</f>
        <v>11.10640563080381</v>
      </c>
      <c r="H142" s="3" t="s">
        <v>58</v>
      </c>
    </row>
    <row r="143" spans="4:8" ht="12">
      <c r="D143" s="7" t="s">
        <v>43</v>
      </c>
      <c r="E143" s="9">
        <f>SUM(E141:E142)</f>
        <v>26</v>
      </c>
      <c r="F143" s="8">
        <f>SUM(F141:F142)</f>
        <v>37.6</v>
      </c>
      <c r="G143" s="10">
        <f>SUM(G141:G142)</f>
        <v>16.312533270243094</v>
      </c>
      <c r="H143" s="7" t="s">
        <v>0</v>
      </c>
    </row>
    <row r="144" spans="1:8" ht="12">
      <c r="A144" s="3" t="s">
        <v>0</v>
      </c>
      <c r="B144" s="3" t="s">
        <v>0</v>
      </c>
      <c r="C144" s="3" t="s">
        <v>197</v>
      </c>
      <c r="D144" s="3" t="s">
        <v>198</v>
      </c>
      <c r="E144" s="6">
        <v>1</v>
      </c>
      <c r="F144" s="4">
        <f>E144*1.6</f>
        <v>1.6</v>
      </c>
      <c r="G144" s="5">
        <f>(F144/IF(Items!D80=0,1,Items!D80))*Items!E80</f>
        <v>0.6624475069497842</v>
      </c>
      <c r="H144" s="3" t="s">
        <v>58</v>
      </c>
    </row>
    <row r="145" spans="4:8" ht="12">
      <c r="D145" s="7" t="s">
        <v>43</v>
      </c>
      <c r="E145" s="9">
        <f>SUM(E144:E144)</f>
        <v>1</v>
      </c>
      <c r="F145" s="8">
        <f>SUM(F144:F144)</f>
        <v>1.6</v>
      </c>
      <c r="G145" s="10">
        <f>SUM(G144:G144)</f>
        <v>0.6624475069497842</v>
      </c>
      <c r="H145" s="7" t="s">
        <v>0</v>
      </c>
    </row>
    <row r="146" spans="1:8" ht="12">
      <c r="A146" s="3" t="s">
        <v>0</v>
      </c>
      <c r="B146" s="3" t="s">
        <v>0</v>
      </c>
      <c r="C146" s="3" t="s">
        <v>199</v>
      </c>
      <c r="D146" s="3" t="s">
        <v>200</v>
      </c>
      <c r="E146" s="6">
        <v>2</v>
      </c>
      <c r="F146" s="4">
        <f>E146*1.2</f>
        <v>2.4</v>
      </c>
      <c r="G146" s="5">
        <f>(F146/IF(Items!D81=0,1,Items!D81))*Items!E81</f>
        <v>1.1356242976282014</v>
      </c>
      <c r="H146" s="3" t="s">
        <v>58</v>
      </c>
    </row>
    <row r="147" spans="1:8" ht="12">
      <c r="A147" s="3" t="s">
        <v>0</v>
      </c>
      <c r="B147" s="3" t="s">
        <v>0</v>
      </c>
      <c r="C147" s="3" t="s">
        <v>0</v>
      </c>
      <c r="D147" s="3" t="s">
        <v>201</v>
      </c>
      <c r="E147" s="6">
        <v>4</v>
      </c>
      <c r="F147" s="4">
        <f>E147*1.6</f>
        <v>6.4</v>
      </c>
      <c r="G147" s="5">
        <f>(F147/IF(Items!D81=0,1,Items!D81))*Items!E81</f>
        <v>3.0283314603418705</v>
      </c>
      <c r="H147" s="3" t="s">
        <v>58</v>
      </c>
    </row>
    <row r="148" spans="4:8" ht="12">
      <c r="D148" s="7" t="s">
        <v>43</v>
      </c>
      <c r="E148" s="9">
        <f>SUM(E146:E147)</f>
        <v>6</v>
      </c>
      <c r="F148" s="8">
        <f>SUM(F146:F147)</f>
        <v>8.8</v>
      </c>
      <c r="G148" s="10">
        <f>SUM(G146:G147)</f>
        <v>4.163955757970072</v>
      </c>
      <c r="H148" s="7" t="s">
        <v>0</v>
      </c>
    </row>
    <row r="149" spans="1:8" ht="12">
      <c r="A149" s="3" t="s">
        <v>0</v>
      </c>
      <c r="B149" s="3" t="s">
        <v>0</v>
      </c>
      <c r="C149" s="3" t="s">
        <v>202</v>
      </c>
      <c r="D149" s="3" t="s">
        <v>203</v>
      </c>
      <c r="E149" s="6">
        <v>1</v>
      </c>
      <c r="F149" s="4">
        <f>E149*1.6</f>
        <v>1.6</v>
      </c>
      <c r="G149" s="5">
        <f>(F149/IF(Items!D82=0,1,Items!D82))*Items!E82</f>
        <v>0.709765186017626</v>
      </c>
      <c r="H149" s="3" t="s">
        <v>58</v>
      </c>
    </row>
    <row r="150" spans="4:8" ht="12">
      <c r="D150" s="7" t="s">
        <v>43</v>
      </c>
      <c r="E150" s="9">
        <f>SUM(E149:E149)</f>
        <v>1</v>
      </c>
      <c r="F150" s="8">
        <f>SUM(F149:F149)</f>
        <v>1.6</v>
      </c>
      <c r="G150" s="10">
        <f>SUM(G149:G149)</f>
        <v>0.709765186017626</v>
      </c>
      <c r="H150" s="7" t="s">
        <v>0</v>
      </c>
    </row>
    <row r="151" spans="1:8" ht="12">
      <c r="A151" s="3" t="s">
        <v>0</v>
      </c>
      <c r="B151" s="3" t="s">
        <v>0</v>
      </c>
      <c r="C151" s="3" t="s">
        <v>204</v>
      </c>
      <c r="D151" s="3" t="s">
        <v>205</v>
      </c>
      <c r="E151" s="6">
        <v>1</v>
      </c>
      <c r="F151" s="4">
        <f>E151*1.6</f>
        <v>1.6</v>
      </c>
      <c r="G151" s="5">
        <f>(F151/IF(Items!D83=0,1,Items!D83))*Items!E83</f>
        <v>0.9004554326610281</v>
      </c>
      <c r="H151" s="3" t="s">
        <v>58</v>
      </c>
    </row>
    <row r="152" spans="4:8" ht="12">
      <c r="D152" s="7" t="s">
        <v>43</v>
      </c>
      <c r="E152" s="9">
        <f>SUM(E151:E151)</f>
        <v>1</v>
      </c>
      <c r="F152" s="8">
        <f>SUM(F151:F151)</f>
        <v>1.6</v>
      </c>
      <c r="G152" s="10">
        <f>SUM(G151:G151)</f>
        <v>0.9004554326610281</v>
      </c>
      <c r="H152" s="7" t="s">
        <v>0</v>
      </c>
    </row>
    <row r="153" spans="1:8" ht="12">
      <c r="A153" s="3" t="s">
        <v>0</v>
      </c>
      <c r="B153" s="3" t="s">
        <v>0</v>
      </c>
      <c r="C153" s="3" t="s">
        <v>207</v>
      </c>
      <c r="D153" s="3" t="s">
        <v>208</v>
      </c>
      <c r="E153" s="6">
        <v>4</v>
      </c>
      <c r="F153" s="4">
        <f>E153*1.2</f>
        <v>4.8</v>
      </c>
      <c r="G153" s="5">
        <f>(F153/IF(Items!D85=0,1,Items!D85))*Items!E85</f>
        <v>2.7609865736085646</v>
      </c>
      <c r="H153" s="3" t="s">
        <v>58</v>
      </c>
    </row>
    <row r="154" spans="1:8" ht="12">
      <c r="A154" s="3" t="s">
        <v>0</v>
      </c>
      <c r="B154" s="3" t="s">
        <v>0</v>
      </c>
      <c r="C154" s="3" t="s">
        <v>0</v>
      </c>
      <c r="D154" s="3" t="s">
        <v>209</v>
      </c>
      <c r="E154" s="6">
        <v>7</v>
      </c>
      <c r="F154" s="4">
        <f>E154*1.6</f>
        <v>11.2</v>
      </c>
      <c r="G154" s="5">
        <f>(F154/IF(Items!D85=0,1,Items!D85))*Items!E85</f>
        <v>6.44230200508665</v>
      </c>
      <c r="H154" s="3" t="s">
        <v>58</v>
      </c>
    </row>
    <row r="155" spans="4:8" ht="12">
      <c r="D155" s="7" t="s">
        <v>43</v>
      </c>
      <c r="E155" s="9">
        <f>SUM(E153:E154)</f>
        <v>11</v>
      </c>
      <c r="F155" s="8">
        <f>SUM(F153:F154)</f>
        <v>16</v>
      </c>
      <c r="G155" s="10">
        <f>SUM(G153:G154)</f>
        <v>9.203288578695215</v>
      </c>
      <c r="H155" s="7" t="s">
        <v>0</v>
      </c>
    </row>
    <row r="156" spans="1:8" ht="12">
      <c r="A156" s="3" t="s">
        <v>0</v>
      </c>
      <c r="B156" s="3" t="s">
        <v>0</v>
      </c>
      <c r="C156" s="3" t="s">
        <v>210</v>
      </c>
      <c r="D156" s="3" t="s">
        <v>211</v>
      </c>
      <c r="E156" s="6">
        <v>1</v>
      </c>
      <c r="F156" s="4">
        <f>E156*1.2</f>
        <v>1.2</v>
      </c>
      <c r="G156" s="5">
        <f>(F156/IF(Items!D86=0,1,Items!D86))*Items!E86</f>
        <v>0.6902466434021411</v>
      </c>
      <c r="H156" s="3" t="s">
        <v>58</v>
      </c>
    </row>
    <row r="157" spans="1:8" ht="12">
      <c r="A157" s="3" t="s">
        <v>0</v>
      </c>
      <c r="B157" s="3" t="s">
        <v>0</v>
      </c>
      <c r="C157" s="3" t="s">
        <v>0</v>
      </c>
      <c r="D157" s="3" t="s">
        <v>212</v>
      </c>
      <c r="E157" s="6">
        <v>1</v>
      </c>
      <c r="F157" s="4">
        <f>E157*1.6</f>
        <v>1.6</v>
      </c>
      <c r="G157" s="5">
        <f>(F157/IF(Items!D86=0,1,Items!D86))*Items!E86</f>
        <v>0.9203288578695216</v>
      </c>
      <c r="H157" s="3" t="s">
        <v>58</v>
      </c>
    </row>
    <row r="158" spans="4:8" ht="12">
      <c r="D158" s="7" t="s">
        <v>43</v>
      </c>
      <c r="E158" s="9">
        <f>SUM(E156:E157)</f>
        <v>2</v>
      </c>
      <c r="F158" s="8">
        <f>SUM(F156:F157)</f>
        <v>2.8</v>
      </c>
      <c r="G158" s="10">
        <f>SUM(G156:G157)</f>
        <v>1.6105755012716627</v>
      </c>
      <c r="H158" s="7" t="s">
        <v>0</v>
      </c>
    </row>
    <row r="159" spans="1:8" ht="12">
      <c r="A159" s="3" t="s">
        <v>0</v>
      </c>
      <c r="B159" s="3" t="s">
        <v>0</v>
      </c>
      <c r="C159" s="3" t="s">
        <v>214</v>
      </c>
      <c r="D159" s="3" t="s">
        <v>215</v>
      </c>
      <c r="E159" s="6">
        <v>5</v>
      </c>
      <c r="F159" s="4">
        <f>E159*1.2</f>
        <v>6</v>
      </c>
      <c r="G159" s="5">
        <f>(F159/IF(Items!D88=0,1,Items!D88))*Items!E88</f>
        <v>4.244395812385402</v>
      </c>
      <c r="H159" s="3" t="s">
        <v>58</v>
      </c>
    </row>
    <row r="160" spans="1:8" ht="12">
      <c r="A160" s="3" t="s">
        <v>0</v>
      </c>
      <c r="B160" s="3" t="s">
        <v>0</v>
      </c>
      <c r="C160" s="3" t="s">
        <v>0</v>
      </c>
      <c r="D160" s="3" t="s">
        <v>216</v>
      </c>
      <c r="E160" s="6">
        <v>9</v>
      </c>
      <c r="F160" s="4">
        <f>E160*1.6</f>
        <v>14.4</v>
      </c>
      <c r="G160" s="5">
        <f>(F160/IF(Items!D88=0,1,Items!D88))*Items!E88</f>
        <v>10.186549949724967</v>
      </c>
      <c r="H160" s="3" t="s">
        <v>58</v>
      </c>
    </row>
    <row r="161" spans="4:8" ht="12">
      <c r="D161" s="7" t="s">
        <v>43</v>
      </c>
      <c r="E161" s="9">
        <f>SUM(E159:E160)</f>
        <v>14</v>
      </c>
      <c r="F161" s="8">
        <f>SUM(F159:F160)</f>
        <v>20.4</v>
      </c>
      <c r="G161" s="10">
        <f>SUM(G159:G160)</f>
        <v>14.430945762110369</v>
      </c>
      <c r="H161" s="7" t="s">
        <v>0</v>
      </c>
    </row>
    <row r="162" spans="1:8" ht="12">
      <c r="A162" s="3" t="s">
        <v>0</v>
      </c>
      <c r="B162" s="3" t="s">
        <v>0</v>
      </c>
      <c r="C162" s="3" t="s">
        <v>218</v>
      </c>
      <c r="D162" s="3" t="s">
        <v>219</v>
      </c>
      <c r="E162" s="6">
        <v>4</v>
      </c>
      <c r="F162" s="4">
        <f>E162*1.2</f>
        <v>4.8</v>
      </c>
      <c r="G162" s="5">
        <f>(F162/IF(Items!D90=0,1,Items!D90))*Items!E90</f>
        <v>2.0114745371739517</v>
      </c>
      <c r="H162" s="3" t="s">
        <v>58</v>
      </c>
    </row>
    <row r="163" spans="1:8" ht="12">
      <c r="A163" s="3" t="s">
        <v>0</v>
      </c>
      <c r="B163" s="3" t="s">
        <v>0</v>
      </c>
      <c r="C163" s="3" t="s">
        <v>0</v>
      </c>
      <c r="D163" s="3" t="s">
        <v>220</v>
      </c>
      <c r="E163" s="6">
        <v>7</v>
      </c>
      <c r="F163" s="4">
        <f>E163*1.6</f>
        <v>11.2</v>
      </c>
      <c r="G163" s="5">
        <f>(F163/IF(Items!D90=0,1,Items!D90))*Items!E90</f>
        <v>4.69344058673922</v>
      </c>
      <c r="H163" s="3" t="s">
        <v>58</v>
      </c>
    </row>
    <row r="164" spans="4:8" ht="12">
      <c r="D164" s="7" t="s">
        <v>43</v>
      </c>
      <c r="E164" s="9">
        <f>SUM(E162:E163)</f>
        <v>11</v>
      </c>
      <c r="F164" s="8">
        <f>SUM(F162:F163)</f>
        <v>16</v>
      </c>
      <c r="G164" s="10">
        <f>SUM(G162:G163)</f>
        <v>6.704915123913171</v>
      </c>
      <c r="H164" s="7" t="s">
        <v>0</v>
      </c>
    </row>
    <row r="165" spans="1:8" ht="12">
      <c r="A165" s="3" t="s">
        <v>0</v>
      </c>
      <c r="B165" s="3" t="s">
        <v>0</v>
      </c>
      <c r="C165" s="3" t="s">
        <v>221</v>
      </c>
      <c r="D165" s="3" t="s">
        <v>222</v>
      </c>
      <c r="E165" s="6">
        <v>8</v>
      </c>
      <c r="F165" s="4">
        <f>E165*1.2</f>
        <v>9.6</v>
      </c>
      <c r="G165" s="5">
        <f>(F165/IF(Items!D91=0,1,Items!D91))*Items!E91</f>
        <v>5.01662033477258</v>
      </c>
      <c r="H165" s="3" t="s">
        <v>58</v>
      </c>
    </row>
    <row r="166" spans="1:8" ht="12">
      <c r="A166" s="3" t="s">
        <v>0</v>
      </c>
      <c r="B166" s="3" t="s">
        <v>0</v>
      </c>
      <c r="C166" s="3" t="s">
        <v>0</v>
      </c>
      <c r="D166" s="3" t="s">
        <v>223</v>
      </c>
      <c r="E166" s="6">
        <v>14</v>
      </c>
      <c r="F166" s="4">
        <f>E166*1.6</f>
        <v>22.4</v>
      </c>
      <c r="G166" s="5">
        <f>(F166/IF(Items!D91=0,1,Items!D91))*Items!E91</f>
        <v>11.705447447802685</v>
      </c>
      <c r="H166" s="3" t="s">
        <v>58</v>
      </c>
    </row>
    <row r="167" spans="4:8" ht="12">
      <c r="D167" s="7" t="s">
        <v>43</v>
      </c>
      <c r="E167" s="9">
        <f>SUM(E165:E166)</f>
        <v>22</v>
      </c>
      <c r="F167" s="8">
        <f>SUM(F165:F166)</f>
        <v>32</v>
      </c>
      <c r="G167" s="10">
        <f>SUM(G165:G166)</f>
        <v>16.722067782575266</v>
      </c>
      <c r="H167" s="7" t="s">
        <v>0</v>
      </c>
    </row>
    <row r="168" spans="1:8" ht="12">
      <c r="A168" s="3" t="s">
        <v>0</v>
      </c>
      <c r="B168" s="3" t="s">
        <v>0</v>
      </c>
      <c r="C168" s="3" t="s">
        <v>224</v>
      </c>
      <c r="D168" s="3" t="s">
        <v>225</v>
      </c>
      <c r="E168" s="6">
        <v>16</v>
      </c>
      <c r="F168" s="4">
        <f>E168*1.2</f>
        <v>19.2</v>
      </c>
      <c r="G168" s="5">
        <f>(F168/IF(Items!D92=0,1,Items!D92))*Items!E92</f>
        <v>8.897616371916957</v>
      </c>
      <c r="H168" s="3" t="s">
        <v>58</v>
      </c>
    </row>
    <row r="169" spans="1:8" ht="12">
      <c r="A169" s="3" t="s">
        <v>0</v>
      </c>
      <c r="B169" s="3" t="s">
        <v>0</v>
      </c>
      <c r="C169" s="3" t="s">
        <v>0</v>
      </c>
      <c r="D169" s="3" t="s">
        <v>226</v>
      </c>
      <c r="E169" s="6">
        <v>30</v>
      </c>
      <c r="F169" s="4">
        <f>E169*1.6</f>
        <v>48</v>
      </c>
      <c r="G169" s="5">
        <f>(F169/IF(Items!D92=0,1,Items!D92))*Items!E92</f>
        <v>22.244040929792394</v>
      </c>
      <c r="H169" s="3" t="s">
        <v>58</v>
      </c>
    </row>
    <row r="170" spans="4:8" ht="12">
      <c r="D170" s="7" t="s">
        <v>43</v>
      </c>
      <c r="E170" s="9">
        <f>SUM(E168:E169)</f>
        <v>46</v>
      </c>
      <c r="F170" s="8">
        <f>SUM(F168:F169)</f>
        <v>67.2</v>
      </c>
      <c r="G170" s="10">
        <f>SUM(G168:G169)</f>
        <v>31.14165730170935</v>
      </c>
      <c r="H170" s="7" t="s">
        <v>0</v>
      </c>
    </row>
    <row r="171" spans="1:8" ht="12">
      <c r="A171" s="3" t="s">
        <v>0</v>
      </c>
      <c r="B171" s="3" t="s">
        <v>0</v>
      </c>
      <c r="C171" s="3" t="s">
        <v>227</v>
      </c>
      <c r="D171" s="3" t="s">
        <v>228</v>
      </c>
      <c r="E171" s="6">
        <v>22</v>
      </c>
      <c r="F171" s="4">
        <f>E171*1.2</f>
        <v>26.4</v>
      </c>
      <c r="G171" s="5">
        <f>(F171/IF(Items!D93=0,1,Items!D93))*Items!E93</f>
        <v>12.234222511385816</v>
      </c>
      <c r="H171" s="3" t="s">
        <v>58</v>
      </c>
    </row>
    <row r="172" spans="1:8" ht="12">
      <c r="A172" s="3" t="s">
        <v>0</v>
      </c>
      <c r="B172" s="3" t="s">
        <v>0</v>
      </c>
      <c r="C172" s="3" t="s">
        <v>0</v>
      </c>
      <c r="D172" s="3" t="s">
        <v>229</v>
      </c>
      <c r="E172" s="6">
        <v>44</v>
      </c>
      <c r="F172" s="4">
        <f>E172*1.6</f>
        <v>70.4</v>
      </c>
      <c r="G172" s="5">
        <f>(F172/IF(Items!D93=0,1,Items!D93))*Items!E93</f>
        <v>32.62459336369552</v>
      </c>
      <c r="H172" s="3" t="s">
        <v>58</v>
      </c>
    </row>
    <row r="173" spans="4:8" ht="12">
      <c r="D173" s="7" t="s">
        <v>43</v>
      </c>
      <c r="E173" s="9">
        <f>SUM(E171:E172)</f>
        <v>66</v>
      </c>
      <c r="F173" s="8">
        <f>SUM(F171:F172)</f>
        <v>96.80000000000001</v>
      </c>
      <c r="G173" s="10">
        <f>SUM(G171:G172)</f>
        <v>44.85881587508133</v>
      </c>
      <c r="H173" s="7" t="s">
        <v>0</v>
      </c>
    </row>
    <row r="174" spans="1:8" ht="12">
      <c r="A174" s="3" t="s">
        <v>0</v>
      </c>
      <c r="B174" s="3" t="s">
        <v>0</v>
      </c>
      <c r="C174" s="3" t="s">
        <v>232</v>
      </c>
      <c r="D174" s="3" t="s">
        <v>233</v>
      </c>
      <c r="E174" s="6">
        <v>17</v>
      </c>
      <c r="F174" s="4">
        <f>E174*1.2</f>
        <v>20.4</v>
      </c>
      <c r="G174" s="5">
        <f>(F174/IF(Items!D96=0,1,Items!D96))*Items!E96</f>
        <v>6.98621872597149</v>
      </c>
      <c r="H174" s="3" t="s">
        <v>58</v>
      </c>
    </row>
    <row r="175" spans="1:8" ht="12">
      <c r="A175" s="3" t="s">
        <v>0</v>
      </c>
      <c r="B175" s="3" t="s">
        <v>0</v>
      </c>
      <c r="C175" s="3" t="s">
        <v>0</v>
      </c>
      <c r="D175" s="3" t="s">
        <v>234</v>
      </c>
      <c r="E175" s="6">
        <v>30</v>
      </c>
      <c r="F175" s="4">
        <f>E175*1.6</f>
        <v>48</v>
      </c>
      <c r="G175" s="5">
        <f>(F175/IF(Items!D96=0,1,Items!D96))*Items!E96</f>
        <v>16.438161708168213</v>
      </c>
      <c r="H175" s="3" t="s">
        <v>58</v>
      </c>
    </row>
    <row r="176" spans="4:8" ht="12">
      <c r="D176" s="7" t="s">
        <v>43</v>
      </c>
      <c r="E176" s="9">
        <f>SUM(E174:E175)</f>
        <v>47</v>
      </c>
      <c r="F176" s="8">
        <f>SUM(F174:F175)</f>
        <v>68.4</v>
      </c>
      <c r="G176" s="10">
        <f>SUM(G174:G175)</f>
        <v>23.424380434139703</v>
      </c>
      <c r="H176" s="7" t="s">
        <v>0</v>
      </c>
    </row>
    <row r="177" spans="1:8" ht="12">
      <c r="A177" s="3" t="s">
        <v>0</v>
      </c>
      <c r="B177" s="3" t="s">
        <v>0</v>
      </c>
      <c r="C177" s="3" t="s">
        <v>235</v>
      </c>
      <c r="D177" s="3" t="s">
        <v>236</v>
      </c>
      <c r="E177" s="6">
        <v>5</v>
      </c>
      <c r="F177" s="4">
        <f>E177*1.2</f>
        <v>6</v>
      </c>
      <c r="G177" s="5">
        <f>(F177/IF(Items!D97=0,1,Items!D97))*Items!E97</f>
        <v>3.3181522446324005</v>
      </c>
      <c r="H177" s="3" t="s">
        <v>58</v>
      </c>
    </row>
    <row r="178" spans="1:8" ht="12">
      <c r="A178" s="3" t="s">
        <v>0</v>
      </c>
      <c r="B178" s="3" t="s">
        <v>0</v>
      </c>
      <c r="C178" s="3" t="s">
        <v>0</v>
      </c>
      <c r="D178" s="3" t="s">
        <v>237</v>
      </c>
      <c r="E178" s="6">
        <v>7</v>
      </c>
      <c r="F178" s="4">
        <f>E178*1.6</f>
        <v>11.2</v>
      </c>
      <c r="G178" s="5">
        <f>(F178/IF(Items!D97=0,1,Items!D97))*Items!E97</f>
        <v>6.193884189980481</v>
      </c>
      <c r="H178" s="3" t="s">
        <v>58</v>
      </c>
    </row>
    <row r="179" spans="4:8" ht="12">
      <c r="D179" s="7" t="s">
        <v>43</v>
      </c>
      <c r="E179" s="9">
        <f>SUM(E177:E178)</f>
        <v>12</v>
      </c>
      <c r="F179" s="8">
        <f>SUM(F177:F178)</f>
        <v>17.2</v>
      </c>
      <c r="G179" s="10">
        <f>SUM(G177:G178)</f>
        <v>9.512036434612881</v>
      </c>
      <c r="H179" s="7" t="s">
        <v>0</v>
      </c>
    </row>
    <row r="180" spans="1:8" ht="12">
      <c r="A180" s="3" t="s">
        <v>0</v>
      </c>
      <c r="B180" s="3" t="s">
        <v>0</v>
      </c>
      <c r="C180" s="3" t="s">
        <v>238</v>
      </c>
      <c r="D180" s="3" t="s">
        <v>239</v>
      </c>
      <c r="E180" s="6">
        <v>38</v>
      </c>
      <c r="F180" s="4">
        <f>E180*1.2</f>
        <v>45.6</v>
      </c>
      <c r="G180" s="5">
        <f>(F180/IF(Items!D98=0,1,Items!D98))*Items!E98</f>
        <v>34.0509847991956</v>
      </c>
      <c r="H180" s="3" t="s">
        <v>58</v>
      </c>
    </row>
    <row r="181" spans="1:8" ht="12">
      <c r="A181" s="3" t="s">
        <v>0</v>
      </c>
      <c r="B181" s="3" t="s">
        <v>0</v>
      </c>
      <c r="C181" s="3" t="s">
        <v>0</v>
      </c>
      <c r="D181" s="3" t="s">
        <v>240</v>
      </c>
      <c r="E181" s="6">
        <v>58</v>
      </c>
      <c r="F181" s="4">
        <f>E181*1.6</f>
        <v>92.8</v>
      </c>
      <c r="G181" s="5">
        <f>(F181/IF(Items!D98=0,1,Items!D98))*Items!E98</f>
        <v>69.2967409948542</v>
      </c>
      <c r="H181" s="3" t="s">
        <v>58</v>
      </c>
    </row>
    <row r="182" spans="4:8" ht="12">
      <c r="D182" s="7" t="s">
        <v>43</v>
      </c>
      <c r="E182" s="9">
        <f>SUM(E180:E181)</f>
        <v>96</v>
      </c>
      <c r="F182" s="8">
        <f>SUM(F180:F181)</f>
        <v>138.4</v>
      </c>
      <c r="G182" s="10">
        <f>SUM(G180:G181)</f>
        <v>103.34772579404981</v>
      </c>
      <c r="H182" s="7" t="s">
        <v>0</v>
      </c>
    </row>
    <row r="183" spans="1:8" ht="12">
      <c r="A183" s="3" t="s">
        <v>0</v>
      </c>
      <c r="B183" s="3" t="s">
        <v>0</v>
      </c>
      <c r="C183" s="3" t="s">
        <v>242</v>
      </c>
      <c r="D183" s="3" t="s">
        <v>243</v>
      </c>
      <c r="E183" s="6">
        <v>9</v>
      </c>
      <c r="F183" s="4">
        <f>E183*1.2</f>
        <v>10.8</v>
      </c>
      <c r="G183" s="5">
        <f>(F183/IF(Items!D100=0,1,Items!D100))*Items!E100</f>
        <v>8.064706926125274</v>
      </c>
      <c r="H183" s="3" t="s">
        <v>58</v>
      </c>
    </row>
    <row r="184" spans="1:8" ht="12">
      <c r="A184" s="3" t="s">
        <v>0</v>
      </c>
      <c r="B184" s="3" t="s">
        <v>0</v>
      </c>
      <c r="C184" s="3" t="s">
        <v>0</v>
      </c>
      <c r="D184" s="3" t="s">
        <v>244</v>
      </c>
      <c r="E184" s="6">
        <v>14</v>
      </c>
      <c r="F184" s="4">
        <f>E184*1.6</f>
        <v>22.4</v>
      </c>
      <c r="G184" s="5">
        <f>(F184/IF(Items!D100=0,1,Items!D100))*Items!E100</f>
        <v>16.726799550482045</v>
      </c>
      <c r="H184" s="3" t="s">
        <v>58</v>
      </c>
    </row>
    <row r="185" spans="4:8" ht="12">
      <c r="D185" s="7" t="s">
        <v>43</v>
      </c>
      <c r="E185" s="9">
        <f>SUM(E183:E184)</f>
        <v>23</v>
      </c>
      <c r="F185" s="8">
        <f>SUM(F183:F184)</f>
        <v>33.2</v>
      </c>
      <c r="G185" s="10">
        <f>SUM(G183:G184)</f>
        <v>24.791506476607317</v>
      </c>
      <c r="H185" s="7" t="s">
        <v>0</v>
      </c>
    </row>
    <row r="186" spans="1:8" ht="12">
      <c r="A186" s="3" t="s">
        <v>0</v>
      </c>
      <c r="B186" s="3" t="s">
        <v>0</v>
      </c>
      <c r="C186" s="3" t="s">
        <v>245</v>
      </c>
      <c r="D186" s="3" t="s">
        <v>246</v>
      </c>
      <c r="E186" s="6">
        <v>20</v>
      </c>
      <c r="F186" s="4">
        <f>E186*1.2</f>
        <v>24</v>
      </c>
      <c r="G186" s="5">
        <f>(F186/IF(Items!D101=0,1,Items!D101))*Items!E101</f>
        <v>14.195303720352516</v>
      </c>
      <c r="H186" s="3" t="s">
        <v>58</v>
      </c>
    </row>
    <row r="187" spans="1:8" ht="12">
      <c r="A187" s="3" t="s">
        <v>0</v>
      </c>
      <c r="B187" s="3" t="s">
        <v>0</v>
      </c>
      <c r="C187" s="3" t="s">
        <v>0</v>
      </c>
      <c r="D187" s="3" t="s">
        <v>247</v>
      </c>
      <c r="E187" s="6">
        <v>31</v>
      </c>
      <c r="F187" s="4">
        <f>E187*1.6</f>
        <v>49.6</v>
      </c>
      <c r="G187" s="5">
        <f>(F187/IF(Items!D101=0,1,Items!D101))*Items!E101</f>
        <v>29.33696102206187</v>
      </c>
      <c r="H187" s="3" t="s">
        <v>58</v>
      </c>
    </row>
    <row r="188" spans="4:8" ht="12">
      <c r="D188" s="7" t="s">
        <v>43</v>
      </c>
      <c r="E188" s="9">
        <f>SUM(E186:E187)</f>
        <v>51</v>
      </c>
      <c r="F188" s="8">
        <f>SUM(F186:F187)</f>
        <v>73.6</v>
      </c>
      <c r="G188" s="10">
        <f>SUM(G186:G187)</f>
        <v>43.532264742414384</v>
      </c>
      <c r="H188" s="7" t="s">
        <v>0</v>
      </c>
    </row>
    <row r="189" spans="1:8" ht="12">
      <c r="A189" s="3" t="s">
        <v>0</v>
      </c>
      <c r="B189" s="3" t="s">
        <v>0</v>
      </c>
      <c r="C189" s="3" t="s">
        <v>248</v>
      </c>
      <c r="D189" s="3" t="s">
        <v>249</v>
      </c>
      <c r="E189" s="6">
        <v>4</v>
      </c>
      <c r="F189" s="4">
        <f>E189*1.2</f>
        <v>4.8</v>
      </c>
      <c r="G189" s="5">
        <f>(F189/IF(Items!D102=0,1,Items!D102))*Items!E102</f>
        <v>3.5843141893890107</v>
      </c>
      <c r="H189" s="3" t="s">
        <v>58</v>
      </c>
    </row>
    <row r="190" spans="1:8" ht="12">
      <c r="A190" s="3" t="s">
        <v>0</v>
      </c>
      <c r="B190" s="3" t="s">
        <v>0</v>
      </c>
      <c r="C190" s="3" t="s">
        <v>0</v>
      </c>
      <c r="D190" s="3" t="s">
        <v>250</v>
      </c>
      <c r="E190" s="6">
        <v>7</v>
      </c>
      <c r="F190" s="4">
        <f>E190*1.6</f>
        <v>11.2</v>
      </c>
      <c r="G190" s="5">
        <f>(F190/IF(Items!D102=0,1,Items!D102))*Items!E102</f>
        <v>8.363399775241023</v>
      </c>
      <c r="H190" s="3" t="s">
        <v>58</v>
      </c>
    </row>
    <row r="191" spans="4:8" ht="12">
      <c r="D191" s="7" t="s">
        <v>43</v>
      </c>
      <c r="E191" s="9">
        <f>SUM(E189:E190)</f>
        <v>11</v>
      </c>
      <c r="F191" s="8">
        <f>SUM(F189:F190)</f>
        <v>16</v>
      </c>
      <c r="G191" s="10">
        <f>SUM(G189:G190)</f>
        <v>11.947713964630033</v>
      </c>
      <c r="H191" s="7" t="s">
        <v>0</v>
      </c>
    </row>
    <row r="192" spans="1:8" ht="12">
      <c r="A192" s="3" t="s">
        <v>0</v>
      </c>
      <c r="B192" s="3" t="s">
        <v>0</v>
      </c>
      <c r="C192" s="3" t="s">
        <v>251</v>
      </c>
      <c r="D192" s="3" t="s">
        <v>252</v>
      </c>
      <c r="E192" s="6">
        <v>8</v>
      </c>
      <c r="F192" s="4">
        <f>E192*1.2</f>
        <v>9.6</v>
      </c>
      <c r="G192" s="5">
        <f>(F192/IF(Items!D103=0,1,Items!D103))*Items!E103</f>
        <v>7.168628378778021</v>
      </c>
      <c r="H192" s="3" t="s">
        <v>58</v>
      </c>
    </row>
    <row r="193" spans="1:8" ht="12">
      <c r="A193" s="3" t="s">
        <v>0</v>
      </c>
      <c r="B193" s="3" t="s">
        <v>0</v>
      </c>
      <c r="C193" s="3" t="s">
        <v>0</v>
      </c>
      <c r="D193" s="3" t="s">
        <v>253</v>
      </c>
      <c r="E193" s="6">
        <v>14</v>
      </c>
      <c r="F193" s="4">
        <f>E193*1.6</f>
        <v>22.4</v>
      </c>
      <c r="G193" s="5">
        <f>(F193/IF(Items!D103=0,1,Items!D103))*Items!E103</f>
        <v>16.726799550482045</v>
      </c>
      <c r="H193" s="3" t="s">
        <v>58</v>
      </c>
    </row>
    <row r="194" spans="4:8" ht="12">
      <c r="D194" s="7" t="s">
        <v>43</v>
      </c>
      <c r="E194" s="9">
        <f>SUM(E192:E193)</f>
        <v>22</v>
      </c>
      <c r="F194" s="8">
        <f>SUM(F192:F193)</f>
        <v>32</v>
      </c>
      <c r="G194" s="10">
        <f>SUM(G192:G193)</f>
        <v>23.895427929260066</v>
      </c>
      <c r="H194" s="7" t="s">
        <v>0</v>
      </c>
    </row>
    <row r="195" spans="1:8" ht="12">
      <c r="A195" s="3" t="s">
        <v>0</v>
      </c>
      <c r="B195" s="3" t="s">
        <v>0</v>
      </c>
      <c r="C195" s="3" t="s">
        <v>254</v>
      </c>
      <c r="D195" s="3" t="s">
        <v>255</v>
      </c>
      <c r="E195" s="6">
        <v>33</v>
      </c>
      <c r="F195" s="4">
        <f>E195*1.2</f>
        <v>39.6</v>
      </c>
      <c r="G195" s="5">
        <f>(F195/IF(Items!D104=0,1,Items!D104))*Items!E104</f>
        <v>26.783344176968118</v>
      </c>
      <c r="H195" s="3" t="s">
        <v>58</v>
      </c>
    </row>
    <row r="196" spans="1:8" ht="12">
      <c r="A196" s="3" t="s">
        <v>0</v>
      </c>
      <c r="B196" s="3" t="s">
        <v>0</v>
      </c>
      <c r="C196" s="3" t="s">
        <v>0</v>
      </c>
      <c r="D196" s="3" t="s">
        <v>256</v>
      </c>
      <c r="E196" s="6">
        <v>62</v>
      </c>
      <c r="F196" s="4">
        <f>E196*1.6</f>
        <v>99.2</v>
      </c>
      <c r="G196" s="5">
        <f>(F196/IF(Items!D104=0,1,Items!D104))*Items!E104</f>
        <v>67.0936298574555</v>
      </c>
      <c r="H196" s="3" t="s">
        <v>58</v>
      </c>
    </row>
    <row r="197" spans="4:8" ht="12">
      <c r="D197" s="7" t="s">
        <v>43</v>
      </c>
      <c r="E197" s="9">
        <f>SUM(E195:E196)</f>
        <v>95</v>
      </c>
      <c r="F197" s="8">
        <f>SUM(F195:F196)</f>
        <v>138.8</v>
      </c>
      <c r="G197" s="10">
        <f>SUM(G195:G196)</f>
        <v>93.87697403442361</v>
      </c>
      <c r="H197" s="7" t="s">
        <v>0</v>
      </c>
    </row>
    <row r="198" spans="1:8" ht="12">
      <c r="A198" s="3" t="s">
        <v>0</v>
      </c>
      <c r="B198" s="3" t="s">
        <v>0</v>
      </c>
      <c r="C198" s="3" t="s">
        <v>259</v>
      </c>
      <c r="D198" s="3" t="s">
        <v>260</v>
      </c>
      <c r="E198" s="6">
        <v>4</v>
      </c>
      <c r="F198" s="4">
        <f>E198*1.6</f>
        <v>6.4</v>
      </c>
      <c r="G198" s="5">
        <f>(F198/IF(Items!D107=0,1,Items!D107))*Items!E107</f>
        <v>3.5715384160406938</v>
      </c>
      <c r="H198" s="3" t="s">
        <v>58</v>
      </c>
    </row>
    <row r="199" spans="4:8" ht="12">
      <c r="D199" s="7" t="s">
        <v>43</v>
      </c>
      <c r="E199" s="9">
        <f>SUM(E198:E198)</f>
        <v>4</v>
      </c>
      <c r="F199" s="8">
        <f>SUM(F198:F198)</f>
        <v>6.4</v>
      </c>
      <c r="G199" s="10">
        <f>SUM(G198:G198)</f>
        <v>3.5715384160406938</v>
      </c>
      <c r="H199" s="7" t="s">
        <v>0</v>
      </c>
    </row>
    <row r="200" spans="1:8" ht="12">
      <c r="A200" s="3" t="s">
        <v>0</v>
      </c>
      <c r="B200" s="3" t="s">
        <v>0</v>
      </c>
      <c r="C200" s="3" t="s">
        <v>261</v>
      </c>
      <c r="D200" s="3" t="s">
        <v>262</v>
      </c>
      <c r="E200" s="6">
        <v>3</v>
      </c>
      <c r="F200" s="4">
        <f>E200*1.2</f>
        <v>3.5999999999999996</v>
      </c>
      <c r="G200" s="5">
        <f>(F200/IF(Items!D108=0,1,Items!D108))*Items!E108</f>
        <v>1.7779617909741523</v>
      </c>
      <c r="H200" s="3" t="s">
        <v>58</v>
      </c>
    </row>
    <row r="201" spans="1:8" ht="12">
      <c r="A201" s="3" t="s">
        <v>0</v>
      </c>
      <c r="B201" s="3" t="s">
        <v>0</v>
      </c>
      <c r="C201" s="3" t="s">
        <v>0</v>
      </c>
      <c r="D201" s="3" t="s">
        <v>263</v>
      </c>
      <c r="E201" s="6">
        <v>4</v>
      </c>
      <c r="F201" s="4">
        <f>E201*1.6</f>
        <v>6.4</v>
      </c>
      <c r="G201" s="5">
        <f>(F201/IF(Items!D108=0,1,Items!D108))*Items!E108</f>
        <v>3.1608209617318272</v>
      </c>
      <c r="H201" s="3" t="s">
        <v>58</v>
      </c>
    </row>
    <row r="202" spans="4:8" ht="12">
      <c r="D202" s="7" t="s">
        <v>43</v>
      </c>
      <c r="E202" s="9">
        <f>SUM(E200:E201)</f>
        <v>7</v>
      </c>
      <c r="F202" s="8">
        <f>SUM(F200:F201)</f>
        <v>10</v>
      </c>
      <c r="G202" s="10">
        <f>SUM(G200:G201)</f>
        <v>4.938782752705979</v>
      </c>
      <c r="H202" s="7" t="s">
        <v>0</v>
      </c>
    </row>
    <row r="203" spans="3:8" ht="12">
      <c r="C203" s="7" t="s">
        <v>43</v>
      </c>
      <c r="D203" s="7" t="s">
        <v>0</v>
      </c>
      <c r="E203" s="9">
        <f>E55+E58+E61+E64+E67+E70+E73+E75+E78+E81+E84+E87+E90+E93+E96+E99+E102+E104+E107+E110+E113+E116+E119+E122+E125+E128+E131+E134+E137+E140+E143+E145+E148+E150+E152+E155+E158+E161+E164+E167+E170+E173+E176+E179+E182+E185+E188+E191+E194+E197+E199+E202</f>
        <v>2761</v>
      </c>
      <c r="F203" s="8">
        <f>F55+F58+F61+F64+F67+F70+F73+F75+F78+F81+F84+F87+F90+F93+F96+F99+F102+F104+F107+F110+F113+F116+F119+F122+F125+F128+F131+F134+F137+F140+F143+F145+F148+F150+F152+F155+F158+F161+F164+F167+F170+F173+F176+F179+F182+F185+F188+F191+F194+F197+F199+F202</f>
        <v>4017.2000000000003</v>
      </c>
      <c r="G203" s="8">
        <f>G55+G58+G61+G64+G67+G70+G73+G75+G78+G81+G84+G87+G90+G93+G96+G99+G102+G104+G107+G110+G113+G116+G119+G122+G125+G128+G131+G134+G137+G140+G143+G145+G148+G150+G152+G155+G158+G161+G164+G167+G170+G173+G176+G179+G182+G185+G188+G191+G194+G197+G199+G202</f>
        <v>2584.4717572603076</v>
      </c>
      <c r="H203" s="7" t="s">
        <v>0</v>
      </c>
    </row>
    <row r="204" spans="1:8" ht="12">
      <c r="A204" s="3" t="s">
        <v>0</v>
      </c>
      <c r="B204" s="3" t="s">
        <v>264</v>
      </c>
      <c r="C204" s="3" t="s">
        <v>269</v>
      </c>
      <c r="D204" s="3" t="s">
        <v>269</v>
      </c>
      <c r="E204" s="6">
        <v>52</v>
      </c>
      <c r="F204" s="4">
        <f>E204*1.6</f>
        <v>83.2</v>
      </c>
      <c r="G204" s="5">
        <f>(F204/IF(Items!D113=0,1,Items!D113))*Items!E113</f>
        <v>63.23534630626367</v>
      </c>
      <c r="H204" s="3" t="s">
        <v>58</v>
      </c>
    </row>
    <row r="205" spans="4:8" ht="12">
      <c r="D205" s="7" t="s">
        <v>43</v>
      </c>
      <c r="E205" s="9">
        <f>SUM(E204:E204)</f>
        <v>52</v>
      </c>
      <c r="F205" s="8">
        <f>SUM(F204:F204)</f>
        <v>83.2</v>
      </c>
      <c r="G205" s="10">
        <f>SUM(G204:G204)</f>
        <v>63.23534630626367</v>
      </c>
      <c r="H205" s="7" t="s">
        <v>0</v>
      </c>
    </row>
    <row r="206" spans="1:8" ht="12">
      <c r="A206" s="3" t="s">
        <v>0</v>
      </c>
      <c r="B206" s="3" t="s">
        <v>0</v>
      </c>
      <c r="C206" s="3" t="s">
        <v>270</v>
      </c>
      <c r="D206" s="3" t="s">
        <v>270</v>
      </c>
      <c r="E206" s="6">
        <v>66</v>
      </c>
      <c r="F206" s="4">
        <f>E206*1.6</f>
        <v>105.6</v>
      </c>
      <c r="G206" s="5">
        <f>(F206/IF(Items!D114=0,1,Items!D114))*Items!E114</f>
        <v>104.46324007807418</v>
      </c>
      <c r="H206" s="3" t="s">
        <v>58</v>
      </c>
    </row>
    <row r="207" spans="4:8" ht="12">
      <c r="D207" s="7" t="s">
        <v>43</v>
      </c>
      <c r="E207" s="9">
        <f>SUM(E206:E206)</f>
        <v>66</v>
      </c>
      <c r="F207" s="8">
        <f>SUM(F206:F206)</f>
        <v>105.6</v>
      </c>
      <c r="G207" s="10">
        <f>SUM(G206:G206)</f>
        <v>104.46324007807418</v>
      </c>
      <c r="H207" s="7" t="s">
        <v>0</v>
      </c>
    </row>
    <row r="208" spans="1:8" ht="12">
      <c r="A208" s="3" t="s">
        <v>0</v>
      </c>
      <c r="B208" s="3" t="s">
        <v>0</v>
      </c>
      <c r="C208" s="3" t="s">
        <v>271</v>
      </c>
      <c r="D208" s="3" t="s">
        <v>271</v>
      </c>
      <c r="E208" s="6">
        <v>1</v>
      </c>
      <c r="F208" s="4">
        <f>E208*1.6</f>
        <v>1.6</v>
      </c>
      <c r="G208" s="5">
        <f>(F208/IF(Items!D115=0,1,Items!D115))*Items!E115</f>
        <v>1.511011218233079</v>
      </c>
      <c r="H208" s="3" t="s">
        <v>58</v>
      </c>
    </row>
    <row r="209" spans="4:8" ht="12">
      <c r="D209" s="7" t="s">
        <v>43</v>
      </c>
      <c r="E209" s="9">
        <f>SUM(E208:E208)</f>
        <v>1</v>
      </c>
      <c r="F209" s="8">
        <f>SUM(F208:F208)</f>
        <v>1.6</v>
      </c>
      <c r="G209" s="10">
        <f>SUM(G208:G208)</f>
        <v>1.511011218233079</v>
      </c>
      <c r="H209" s="7" t="s">
        <v>0</v>
      </c>
    </row>
    <row r="210" spans="1:8" ht="12">
      <c r="A210" s="3" t="s">
        <v>0</v>
      </c>
      <c r="B210" s="3" t="s">
        <v>0</v>
      </c>
      <c r="C210" s="3" t="s">
        <v>273</v>
      </c>
      <c r="D210" s="3" t="s">
        <v>273</v>
      </c>
      <c r="E210" s="6">
        <v>1</v>
      </c>
      <c r="F210" s="4">
        <f>E210*1.6</f>
        <v>1.6</v>
      </c>
      <c r="G210" s="5">
        <f>(F210/IF(Items!D117=0,1,Items!D117))*Items!E117</f>
        <v>1.5293073874726446</v>
      </c>
      <c r="H210" s="3" t="s">
        <v>58</v>
      </c>
    </row>
    <row r="211" spans="4:8" ht="12">
      <c r="D211" s="7" t="s">
        <v>43</v>
      </c>
      <c r="E211" s="9">
        <f>SUM(E210:E210)</f>
        <v>1</v>
      </c>
      <c r="F211" s="8">
        <f>SUM(F210:F210)</f>
        <v>1.6</v>
      </c>
      <c r="G211" s="10">
        <f>SUM(G210:G210)</f>
        <v>1.5293073874726446</v>
      </c>
      <c r="H211" s="7" t="s">
        <v>0</v>
      </c>
    </row>
    <row r="212" spans="1:8" ht="12">
      <c r="A212" s="3" t="s">
        <v>0</v>
      </c>
      <c r="B212" s="3" t="s">
        <v>0</v>
      </c>
      <c r="C212" s="3" t="s">
        <v>274</v>
      </c>
      <c r="D212" s="3" t="s">
        <v>274</v>
      </c>
      <c r="E212" s="6">
        <v>4</v>
      </c>
      <c r="F212" s="4">
        <f>E212*1.6</f>
        <v>6.4</v>
      </c>
      <c r="G212" s="5">
        <f>(F212/IF(Items!D118=0,1,Items!D118))*Items!E118</f>
        <v>6.16454722895842</v>
      </c>
      <c r="H212" s="3" t="s">
        <v>58</v>
      </c>
    </row>
    <row r="213" spans="4:8" ht="12">
      <c r="D213" s="7" t="s">
        <v>43</v>
      </c>
      <c r="E213" s="9">
        <f>SUM(E212:E212)</f>
        <v>4</v>
      </c>
      <c r="F213" s="8">
        <f>SUM(F212:F212)</f>
        <v>6.4</v>
      </c>
      <c r="G213" s="10">
        <f>SUM(G212:G212)</f>
        <v>6.16454722895842</v>
      </c>
      <c r="H213" s="7" t="s">
        <v>0</v>
      </c>
    </row>
    <row r="214" spans="1:8" ht="12">
      <c r="A214" s="3" t="s">
        <v>0</v>
      </c>
      <c r="B214" s="3" t="s">
        <v>0</v>
      </c>
      <c r="C214" s="3" t="s">
        <v>275</v>
      </c>
      <c r="D214" s="3" t="s">
        <v>275</v>
      </c>
      <c r="E214" s="6">
        <v>1</v>
      </c>
      <c r="F214" s="4">
        <f>E214*1.6</f>
        <v>1.6</v>
      </c>
      <c r="G214" s="5">
        <f>(F214/IF(Items!D119=0,1,Items!D119))*Items!E119</f>
        <v>1.7576940517734274</v>
      </c>
      <c r="H214" s="3" t="s">
        <v>58</v>
      </c>
    </row>
    <row r="215" spans="4:8" ht="12">
      <c r="D215" s="7" t="s">
        <v>43</v>
      </c>
      <c r="E215" s="9">
        <f>SUM(E214:E214)</f>
        <v>1</v>
      </c>
      <c r="F215" s="8">
        <f>SUM(F214:F214)</f>
        <v>1.6</v>
      </c>
      <c r="G215" s="10">
        <f>SUM(G214:G214)</f>
        <v>1.7576940517734274</v>
      </c>
      <c r="H215" s="7" t="s">
        <v>0</v>
      </c>
    </row>
    <row r="216" spans="1:8" ht="12">
      <c r="A216" s="3" t="s">
        <v>0</v>
      </c>
      <c r="B216" s="3" t="s">
        <v>0</v>
      </c>
      <c r="C216" s="3" t="s">
        <v>276</v>
      </c>
      <c r="D216" s="3" t="s">
        <v>276</v>
      </c>
      <c r="E216" s="6">
        <v>72</v>
      </c>
      <c r="F216" s="4">
        <f>E216*1.6</f>
        <v>115.2</v>
      </c>
      <c r="G216" s="5">
        <f>(F216/IF(Items!D120=0,1,Items!D120))*Items!E120</f>
        <v>114.23244809842078</v>
      </c>
      <c r="H216" s="3" t="s">
        <v>58</v>
      </c>
    </row>
    <row r="217" spans="4:8" ht="12">
      <c r="D217" s="7" t="s">
        <v>43</v>
      </c>
      <c r="E217" s="9">
        <f>SUM(E216:E216)</f>
        <v>72</v>
      </c>
      <c r="F217" s="8">
        <f>SUM(F216:F216)</f>
        <v>115.2</v>
      </c>
      <c r="G217" s="10">
        <f>SUM(G216:G216)</f>
        <v>114.23244809842078</v>
      </c>
      <c r="H217" s="7" t="s">
        <v>0</v>
      </c>
    </row>
    <row r="218" spans="1:8" ht="12">
      <c r="A218" s="3" t="s">
        <v>0</v>
      </c>
      <c r="B218" s="3" t="s">
        <v>0</v>
      </c>
      <c r="C218" s="3" t="s">
        <v>277</v>
      </c>
      <c r="D218" s="3" t="s">
        <v>277</v>
      </c>
      <c r="E218" s="6">
        <v>9</v>
      </c>
      <c r="F218" s="4">
        <f>E218*1.6</f>
        <v>14.4</v>
      </c>
      <c r="G218" s="5">
        <f>(F218/IF(Items!D121=0,1,Items!D121))*Items!E121</f>
        <v>11.79629739161294</v>
      </c>
      <c r="H218" s="3" t="s">
        <v>58</v>
      </c>
    </row>
    <row r="219" spans="4:8" ht="12">
      <c r="D219" s="7" t="s">
        <v>43</v>
      </c>
      <c r="E219" s="9">
        <f>SUM(E218:E218)</f>
        <v>9</v>
      </c>
      <c r="F219" s="8">
        <f>SUM(F218:F218)</f>
        <v>14.4</v>
      </c>
      <c r="G219" s="10">
        <f>SUM(G218:G218)</f>
        <v>11.79629739161294</v>
      </c>
      <c r="H219" s="7" t="s">
        <v>0</v>
      </c>
    </row>
    <row r="220" spans="1:8" ht="12">
      <c r="A220" s="3" t="s">
        <v>0</v>
      </c>
      <c r="B220" s="3" t="s">
        <v>0</v>
      </c>
      <c r="C220" s="3" t="s">
        <v>278</v>
      </c>
      <c r="D220" s="3" t="s">
        <v>278</v>
      </c>
      <c r="E220" s="6">
        <v>1</v>
      </c>
      <c r="F220" s="4">
        <f>E220*1.6</f>
        <v>1.6</v>
      </c>
      <c r="G220" s="5">
        <f>(F220/IF(Items!D122=0,1,Items!D122))*Items!E122</f>
        <v>1.3594369196190927</v>
      </c>
      <c r="H220" s="3" t="s">
        <v>58</v>
      </c>
    </row>
    <row r="221" spans="4:8" ht="12">
      <c r="D221" s="7" t="s">
        <v>43</v>
      </c>
      <c r="E221" s="9">
        <f>SUM(E220:E220)</f>
        <v>1</v>
      </c>
      <c r="F221" s="8">
        <f>SUM(F220:F220)</f>
        <v>1.6</v>
      </c>
      <c r="G221" s="10">
        <f>SUM(G220:G220)</f>
        <v>1.3594369196190927</v>
      </c>
      <c r="H221" s="7" t="s">
        <v>0</v>
      </c>
    </row>
    <row r="222" spans="1:8" ht="12">
      <c r="A222" s="3" t="s">
        <v>0</v>
      </c>
      <c r="B222" s="3" t="s">
        <v>0</v>
      </c>
      <c r="C222" s="3" t="s">
        <v>280</v>
      </c>
      <c r="D222" s="3" t="s">
        <v>280</v>
      </c>
      <c r="E222" s="6">
        <v>4</v>
      </c>
      <c r="F222" s="4">
        <f>E222*1.6</f>
        <v>6.4</v>
      </c>
      <c r="G222" s="5">
        <f>(F222/IF(Items!D124=0,1,Items!D124))*Items!E124</f>
        <v>5.441533092801799</v>
      </c>
      <c r="H222" s="3" t="s">
        <v>58</v>
      </c>
    </row>
    <row r="223" spans="4:8" ht="12">
      <c r="D223" s="7" t="s">
        <v>43</v>
      </c>
      <c r="E223" s="9">
        <f>SUM(E222:E222)</f>
        <v>4</v>
      </c>
      <c r="F223" s="8">
        <f>SUM(F222:F222)</f>
        <v>6.4</v>
      </c>
      <c r="G223" s="10">
        <f>SUM(G222:G222)</f>
        <v>5.441533092801799</v>
      </c>
      <c r="H223" s="7" t="s">
        <v>0</v>
      </c>
    </row>
    <row r="224" spans="1:8" ht="12">
      <c r="A224" s="3" t="s">
        <v>0</v>
      </c>
      <c r="B224" s="3" t="s">
        <v>0</v>
      </c>
      <c r="C224" s="3" t="s">
        <v>282</v>
      </c>
      <c r="D224" s="3" t="s">
        <v>282</v>
      </c>
      <c r="E224" s="6">
        <v>1</v>
      </c>
      <c r="F224" s="4">
        <f>E224*1.6</f>
        <v>1.6</v>
      </c>
      <c r="G224" s="5">
        <f>(F224/IF(Items!D126=0,1,Items!D126))*Items!E126</f>
        <v>1.6182646241201872</v>
      </c>
      <c r="H224" s="3" t="s">
        <v>58</v>
      </c>
    </row>
    <row r="225" spans="4:8" ht="12">
      <c r="D225" s="7" t="s">
        <v>43</v>
      </c>
      <c r="E225" s="9">
        <f>SUM(E224:E224)</f>
        <v>1</v>
      </c>
      <c r="F225" s="8">
        <f>SUM(F224:F224)</f>
        <v>1.6</v>
      </c>
      <c r="G225" s="10">
        <f>SUM(G224:G224)</f>
        <v>1.6182646241201872</v>
      </c>
      <c r="H225" s="7" t="s">
        <v>0</v>
      </c>
    </row>
    <row r="226" spans="1:8" ht="12">
      <c r="A226" s="3" t="s">
        <v>0</v>
      </c>
      <c r="B226" s="3" t="s">
        <v>0</v>
      </c>
      <c r="C226" s="3" t="s">
        <v>283</v>
      </c>
      <c r="D226" s="3" t="s">
        <v>283</v>
      </c>
      <c r="E226" s="6">
        <v>2</v>
      </c>
      <c r="F226" s="4">
        <f>E226*1.6</f>
        <v>3.2</v>
      </c>
      <c r="G226" s="5">
        <f>(F226/IF(Items!D127=0,1,Items!D127))*Items!E127</f>
        <v>2.7595670432365296</v>
      </c>
      <c r="H226" s="3" t="s">
        <v>58</v>
      </c>
    </row>
    <row r="227" spans="4:8" ht="12">
      <c r="D227" s="7" t="s">
        <v>43</v>
      </c>
      <c r="E227" s="9">
        <f>SUM(E226:E226)</f>
        <v>2</v>
      </c>
      <c r="F227" s="8">
        <f>SUM(F226:F226)</f>
        <v>3.2</v>
      </c>
      <c r="G227" s="10">
        <f>SUM(G226:G226)</f>
        <v>2.7595670432365296</v>
      </c>
      <c r="H227" s="7" t="s">
        <v>0</v>
      </c>
    </row>
    <row r="228" spans="1:8" ht="12">
      <c r="A228" s="3" t="s">
        <v>0</v>
      </c>
      <c r="B228" s="3" t="s">
        <v>0</v>
      </c>
      <c r="C228" s="3" t="s">
        <v>284</v>
      </c>
      <c r="D228" s="3" t="s">
        <v>284</v>
      </c>
      <c r="E228" s="6">
        <v>3</v>
      </c>
      <c r="F228" s="4">
        <f>E228*1.6</f>
        <v>4.8</v>
      </c>
      <c r="G228" s="5">
        <f>(F228/IF(Items!D128=0,1,Items!D128))*Items!E128</f>
        <v>5.521973147217129</v>
      </c>
      <c r="H228" s="3" t="s">
        <v>58</v>
      </c>
    </row>
    <row r="229" spans="4:8" ht="12">
      <c r="D229" s="7" t="s">
        <v>43</v>
      </c>
      <c r="E229" s="9">
        <f>SUM(E228:E228)</f>
        <v>3</v>
      </c>
      <c r="F229" s="8">
        <f>SUM(F228:F228)</f>
        <v>4.8</v>
      </c>
      <c r="G229" s="10">
        <f>SUM(G228:G228)</f>
        <v>5.521973147217129</v>
      </c>
      <c r="H229" s="7" t="s">
        <v>0</v>
      </c>
    </row>
    <row r="230" spans="1:8" ht="12">
      <c r="A230" s="3" t="s">
        <v>0</v>
      </c>
      <c r="B230" s="3" t="s">
        <v>0</v>
      </c>
      <c r="C230" s="3" t="s">
        <v>285</v>
      </c>
      <c r="D230" s="3" t="s">
        <v>285</v>
      </c>
      <c r="E230" s="6">
        <v>22</v>
      </c>
      <c r="F230" s="4">
        <f>E230*1.6</f>
        <v>35.2</v>
      </c>
      <c r="G230" s="5">
        <f>(F230/IF(Items!D129=0,1,Items!D129))*Items!E129</f>
        <v>37.21535458685752</v>
      </c>
      <c r="H230" s="3" t="s">
        <v>58</v>
      </c>
    </row>
    <row r="231" spans="4:8" ht="12">
      <c r="D231" s="7" t="s">
        <v>43</v>
      </c>
      <c r="E231" s="9">
        <f>SUM(E230:E230)</f>
        <v>22</v>
      </c>
      <c r="F231" s="8">
        <f>SUM(F230:F230)</f>
        <v>35.2</v>
      </c>
      <c r="G231" s="10">
        <f>SUM(G230:G230)</f>
        <v>37.21535458685752</v>
      </c>
      <c r="H231" s="7" t="s">
        <v>0</v>
      </c>
    </row>
    <row r="232" spans="1:8" ht="12">
      <c r="A232" s="3" t="s">
        <v>0</v>
      </c>
      <c r="B232" s="3" t="s">
        <v>0</v>
      </c>
      <c r="C232" s="3" t="s">
        <v>286</v>
      </c>
      <c r="D232" s="3" t="s">
        <v>286</v>
      </c>
      <c r="E232" s="6">
        <v>133</v>
      </c>
      <c r="F232" s="4">
        <f>E232*1.6</f>
        <v>212.8</v>
      </c>
      <c r="G232" s="5">
        <f>(F232/IF(Items!D130=0,1,Items!D130))*Items!E130</f>
        <v>226.55704737682618</v>
      </c>
      <c r="H232" s="3" t="s">
        <v>58</v>
      </c>
    </row>
    <row r="233" spans="1:8" ht="12">
      <c r="A233" s="3" t="s">
        <v>0</v>
      </c>
      <c r="B233" s="3" t="s">
        <v>0</v>
      </c>
      <c r="C233" s="3" t="s">
        <v>0</v>
      </c>
      <c r="D233" s="3" t="s">
        <v>287</v>
      </c>
      <c r="E233" s="6">
        <v>11</v>
      </c>
      <c r="F233" s="4">
        <f>E233*3</f>
        <v>33</v>
      </c>
      <c r="G233" s="5">
        <f>(F233/IF(Items!D130=0,1,Items!D130))*Items!E130</f>
        <v>35.13337670787248</v>
      </c>
      <c r="H233" s="3" t="s">
        <v>58</v>
      </c>
    </row>
    <row r="234" spans="4:8" ht="12">
      <c r="D234" s="7" t="s">
        <v>43</v>
      </c>
      <c r="E234" s="9">
        <f>SUM(E232:E233)</f>
        <v>144</v>
      </c>
      <c r="F234" s="8">
        <f>SUM(F232:F233)</f>
        <v>245.8</v>
      </c>
      <c r="G234" s="10">
        <f>SUM(G232:G233)</f>
        <v>261.69042408469863</v>
      </c>
      <c r="H234" s="7" t="s">
        <v>0</v>
      </c>
    </row>
    <row r="235" spans="1:8" ht="12">
      <c r="A235" s="3" t="s">
        <v>0</v>
      </c>
      <c r="B235" s="3" t="s">
        <v>0</v>
      </c>
      <c r="C235" s="3" t="s">
        <v>289</v>
      </c>
      <c r="D235" s="3" t="s">
        <v>289</v>
      </c>
      <c r="E235" s="6">
        <v>22</v>
      </c>
      <c r="F235" s="4">
        <f>E235*1.6</f>
        <v>35.2</v>
      </c>
      <c r="G235" s="5">
        <f>(F235/IF(Items!D132=0,1,Items!D132))*Items!E132</f>
        <v>35.94534808067665</v>
      </c>
      <c r="H235" s="3" t="s">
        <v>58</v>
      </c>
    </row>
    <row r="236" spans="4:8" ht="12">
      <c r="D236" s="7" t="s">
        <v>43</v>
      </c>
      <c r="E236" s="9">
        <f>SUM(E235:E235)</f>
        <v>22</v>
      </c>
      <c r="F236" s="8">
        <f>SUM(F235:F235)</f>
        <v>35.2</v>
      </c>
      <c r="G236" s="10">
        <f>SUM(G235:G235)</f>
        <v>35.94534808067665</v>
      </c>
      <c r="H236" s="7" t="s">
        <v>0</v>
      </c>
    </row>
    <row r="237" spans="1:8" ht="12">
      <c r="A237" s="3" t="s">
        <v>0</v>
      </c>
      <c r="B237" s="3" t="s">
        <v>0</v>
      </c>
      <c r="C237" s="3" t="s">
        <v>290</v>
      </c>
      <c r="D237" s="3" t="s">
        <v>290</v>
      </c>
      <c r="E237" s="6">
        <v>6</v>
      </c>
      <c r="F237" s="4">
        <f>E237*1.6</f>
        <v>9.6</v>
      </c>
      <c r="G237" s="5">
        <f>(F237/IF(Items!D133=0,1,Items!D133))*Items!E133</f>
        <v>10.050275034009582</v>
      </c>
      <c r="H237" s="3" t="s">
        <v>58</v>
      </c>
    </row>
    <row r="238" spans="4:8" ht="12">
      <c r="D238" s="7" t="s">
        <v>43</v>
      </c>
      <c r="E238" s="9">
        <f>SUM(E237:E237)</f>
        <v>6</v>
      </c>
      <c r="F238" s="8">
        <f>SUM(F237:F237)</f>
        <v>9.6</v>
      </c>
      <c r="G238" s="10">
        <f>SUM(G237:G237)</f>
        <v>10.050275034009582</v>
      </c>
      <c r="H238" s="7" t="s">
        <v>0</v>
      </c>
    </row>
    <row r="239" spans="1:8" ht="12">
      <c r="A239" s="3" t="s">
        <v>0</v>
      </c>
      <c r="B239" s="3" t="s">
        <v>0</v>
      </c>
      <c r="C239" s="3" t="s">
        <v>291</v>
      </c>
      <c r="D239" s="3" t="s">
        <v>291</v>
      </c>
      <c r="E239" s="6">
        <v>54</v>
      </c>
      <c r="F239" s="4">
        <f>E239*1.6</f>
        <v>86.4</v>
      </c>
      <c r="G239" s="5">
        <f>(F239/IF(Items!D134=0,1,Items!D134))*Items!E134</f>
        <v>62.6012894067546</v>
      </c>
      <c r="H239" s="3" t="s">
        <v>58</v>
      </c>
    </row>
    <row r="240" spans="4:8" ht="12">
      <c r="D240" s="7" t="s">
        <v>43</v>
      </c>
      <c r="E240" s="9">
        <f>SUM(E239:E239)</f>
        <v>54</v>
      </c>
      <c r="F240" s="8">
        <f>SUM(F239:F239)</f>
        <v>86.4</v>
      </c>
      <c r="G240" s="10">
        <f>SUM(G239:G239)</f>
        <v>62.6012894067546</v>
      </c>
      <c r="H240" s="7" t="s">
        <v>0</v>
      </c>
    </row>
    <row r="241" spans="1:8" ht="12">
      <c r="A241" s="3" t="s">
        <v>0</v>
      </c>
      <c r="B241" s="3" t="s">
        <v>0</v>
      </c>
      <c r="C241" s="3" t="s">
        <v>295</v>
      </c>
      <c r="D241" s="3" t="s">
        <v>295</v>
      </c>
      <c r="E241" s="6">
        <v>23</v>
      </c>
      <c r="F241" s="4">
        <f>E241*1.6</f>
        <v>36.8</v>
      </c>
      <c r="G241" s="5">
        <f>(F241/IF(Items!D138=0,1,Items!D138))*Items!E138</f>
        <v>53.254470534886934</v>
      </c>
      <c r="H241" s="3" t="s">
        <v>58</v>
      </c>
    </row>
    <row r="242" spans="4:8" ht="12">
      <c r="D242" s="7" t="s">
        <v>43</v>
      </c>
      <c r="E242" s="9">
        <f>SUM(E241:E241)</f>
        <v>23</v>
      </c>
      <c r="F242" s="8">
        <f>SUM(F241:F241)</f>
        <v>36.8</v>
      </c>
      <c r="G242" s="10">
        <f>SUM(G241:G241)</f>
        <v>53.254470534886934</v>
      </c>
      <c r="H242" s="7" t="s">
        <v>0</v>
      </c>
    </row>
    <row r="243" spans="1:8" ht="12">
      <c r="A243" s="3" t="s">
        <v>0</v>
      </c>
      <c r="B243" s="3" t="s">
        <v>0</v>
      </c>
      <c r="C243" s="3" t="s">
        <v>296</v>
      </c>
      <c r="D243" s="3" t="s">
        <v>296</v>
      </c>
      <c r="E243" s="6">
        <v>2</v>
      </c>
      <c r="F243" s="4">
        <f>E243*1.6</f>
        <v>3.2</v>
      </c>
      <c r="G243" s="5">
        <f>(F243/IF(Items!D139=0,1,Items!D139))*Items!E139</f>
        <v>2.628339346621715</v>
      </c>
      <c r="H243" s="3" t="s">
        <v>58</v>
      </c>
    </row>
    <row r="244" spans="4:8" ht="12">
      <c r="D244" s="7" t="s">
        <v>43</v>
      </c>
      <c r="E244" s="9">
        <f>SUM(E243:E243)</f>
        <v>2</v>
      </c>
      <c r="F244" s="8">
        <f>SUM(F243:F243)</f>
        <v>3.2</v>
      </c>
      <c r="G244" s="10">
        <f>SUM(G243:G243)</f>
        <v>2.628339346621715</v>
      </c>
      <c r="H244" s="7" t="s">
        <v>0</v>
      </c>
    </row>
    <row r="245" spans="1:8" ht="12">
      <c r="A245" s="3" t="s">
        <v>0</v>
      </c>
      <c r="B245" s="3" t="s">
        <v>0</v>
      </c>
      <c r="C245" s="3" t="s">
        <v>297</v>
      </c>
      <c r="D245" s="3" t="s">
        <v>297</v>
      </c>
      <c r="E245" s="6">
        <v>1</v>
      </c>
      <c r="F245" s="4">
        <f>E245*1.6</f>
        <v>1.6</v>
      </c>
      <c r="G245" s="5">
        <f>(F245/IF(Items!D140=0,1,Items!D140))*Items!E140</f>
        <v>2.2414384574436625</v>
      </c>
      <c r="H245" s="3" t="s">
        <v>58</v>
      </c>
    </row>
    <row r="246" spans="4:8" ht="12">
      <c r="D246" s="7" t="s">
        <v>43</v>
      </c>
      <c r="E246" s="9">
        <f>SUM(E245:E245)</f>
        <v>1</v>
      </c>
      <c r="F246" s="8">
        <f>SUM(F245:F245)</f>
        <v>1.6</v>
      </c>
      <c r="G246" s="10">
        <f>SUM(G245:G245)</f>
        <v>2.2414384574436625</v>
      </c>
      <c r="H246" s="7" t="s">
        <v>0</v>
      </c>
    </row>
    <row r="247" spans="1:8" ht="12">
      <c r="A247" s="3" t="s">
        <v>0</v>
      </c>
      <c r="B247" s="3" t="s">
        <v>0</v>
      </c>
      <c r="C247" s="3" t="s">
        <v>299</v>
      </c>
      <c r="D247" s="3" t="s">
        <v>299</v>
      </c>
      <c r="E247" s="6">
        <v>4</v>
      </c>
      <c r="F247" s="4">
        <f>E247*1.6</f>
        <v>6.4</v>
      </c>
      <c r="G247" s="5">
        <f>(F247/IF(Items!D142=0,1,Items!D142))*Items!E142</f>
        <v>4.731767906784173</v>
      </c>
      <c r="H247" s="3" t="s">
        <v>58</v>
      </c>
    </row>
    <row r="248" spans="4:8" ht="12">
      <c r="D248" s="7" t="s">
        <v>43</v>
      </c>
      <c r="E248" s="9">
        <f>SUM(E247:E247)</f>
        <v>4</v>
      </c>
      <c r="F248" s="8">
        <f>SUM(F247:F247)</f>
        <v>6.4</v>
      </c>
      <c r="G248" s="10">
        <f>SUM(G247:G247)</f>
        <v>4.731767906784173</v>
      </c>
      <c r="H248" s="7" t="s">
        <v>0</v>
      </c>
    </row>
    <row r="249" spans="1:8" ht="12">
      <c r="A249" s="3" t="s">
        <v>0</v>
      </c>
      <c r="B249" s="3" t="s">
        <v>0</v>
      </c>
      <c r="C249" s="3" t="s">
        <v>300</v>
      </c>
      <c r="D249" s="3" t="s">
        <v>300</v>
      </c>
      <c r="E249" s="6">
        <v>6</v>
      </c>
      <c r="F249" s="4">
        <f>E249*1.6</f>
        <v>9.6</v>
      </c>
      <c r="G249" s="5">
        <f>(F249/IF(Items!D143=0,1,Items!D143))*Items!E143</f>
        <v>10.7032590051458</v>
      </c>
      <c r="H249" s="3" t="s">
        <v>58</v>
      </c>
    </row>
    <row r="250" spans="4:8" ht="12">
      <c r="D250" s="7" t="s">
        <v>43</v>
      </c>
      <c r="E250" s="9">
        <f>SUM(E249:E249)</f>
        <v>6</v>
      </c>
      <c r="F250" s="8">
        <f>SUM(F249:F249)</f>
        <v>9.6</v>
      </c>
      <c r="G250" s="10">
        <f>SUM(G249:G249)</f>
        <v>10.7032590051458</v>
      </c>
      <c r="H250" s="7" t="s">
        <v>0</v>
      </c>
    </row>
    <row r="251" spans="3:8" ht="12">
      <c r="C251" s="7" t="s">
        <v>43</v>
      </c>
      <c r="D251" s="7" t="s">
        <v>0</v>
      </c>
      <c r="E251" s="9">
        <f>E205+E207+E209+E211+E213+E215+E217+E219+E221+E223+E225+E227+E229+E231+E234+E236+E238+E240+E242+E244+E246+E248+E250</f>
        <v>501</v>
      </c>
      <c r="F251" s="8">
        <f>F205+F207+F209+F211+F213+F215+F217+F219+F221+F223+F225+F227+F229+F231+F234+F236+F238+F240+F242+F244+F246+F248+F250</f>
        <v>817.0000000000001</v>
      </c>
      <c r="G251" s="8">
        <f>G205+G207+G209+G211+G213+G215+G217+G219+G221+G223+G225+G227+G229+G231+G234+G236+G238+G240+G242+G244+G246+G248+G250</f>
        <v>802.4526330316834</v>
      </c>
      <c r="H251" s="7" t="s">
        <v>0</v>
      </c>
    </row>
    <row r="252" spans="1:8" ht="12">
      <c r="A252" s="3" t="s">
        <v>0</v>
      </c>
      <c r="B252" s="3" t="s">
        <v>302</v>
      </c>
      <c r="C252" s="3" t="s">
        <v>303</v>
      </c>
      <c r="D252" s="3" t="s">
        <v>303</v>
      </c>
      <c r="E252" s="6">
        <v>22</v>
      </c>
      <c r="F252" s="4">
        <f>E252*1.6</f>
        <v>35.2</v>
      </c>
      <c r="G252" s="5">
        <f>(F252/IF(Items!D144=0,1,Items!D144))*Items!E144</f>
        <v>10.40988939492518</v>
      </c>
      <c r="H252" s="3" t="s">
        <v>58</v>
      </c>
    </row>
    <row r="253" spans="4:8" ht="12">
      <c r="D253" s="7" t="s">
        <v>43</v>
      </c>
      <c r="E253" s="9">
        <f>SUM(E252:E252)</f>
        <v>22</v>
      </c>
      <c r="F253" s="8">
        <f>SUM(F252:F252)</f>
        <v>35.2</v>
      </c>
      <c r="G253" s="10">
        <f>SUM(G252:G252)</f>
        <v>10.40988939492518</v>
      </c>
      <c r="H253" s="7" t="s">
        <v>0</v>
      </c>
    </row>
    <row r="254" spans="1:8" ht="12">
      <c r="A254" s="3" t="s">
        <v>0</v>
      </c>
      <c r="B254" s="3" t="s">
        <v>0</v>
      </c>
      <c r="C254" s="3" t="s">
        <v>306</v>
      </c>
      <c r="D254" s="3" t="s">
        <v>306</v>
      </c>
      <c r="E254" s="6">
        <v>618</v>
      </c>
      <c r="F254" s="4">
        <f>E254*1.6</f>
        <v>988.8</v>
      </c>
      <c r="G254" s="5">
        <f>(F254/IF(Items!D147=0,1,Items!D147))*Items!E147</f>
        <v>160.83279115159402</v>
      </c>
      <c r="H254" s="3" t="s">
        <v>58</v>
      </c>
    </row>
    <row r="255" spans="1:8" ht="12">
      <c r="A255" s="3" t="s">
        <v>0</v>
      </c>
      <c r="B255" s="3" t="s">
        <v>0</v>
      </c>
      <c r="C255" s="3" t="s">
        <v>0</v>
      </c>
      <c r="D255" s="3" t="s">
        <v>307</v>
      </c>
      <c r="E255" s="6">
        <v>32</v>
      </c>
      <c r="F255" s="4">
        <f>E255*1</f>
        <v>32</v>
      </c>
      <c r="G255" s="5">
        <f>(F255/IF(Items!D147=0,1,Items!D147))*Items!E147</f>
        <v>5.204944697462589</v>
      </c>
      <c r="H255" s="3" t="s">
        <v>58</v>
      </c>
    </row>
    <row r="256" spans="4:8" ht="12">
      <c r="D256" s="7" t="s">
        <v>43</v>
      </c>
      <c r="E256" s="9">
        <f>SUM(E254:E255)</f>
        <v>650</v>
      </c>
      <c r="F256" s="8">
        <f>SUM(F254:F255)</f>
        <v>1020.8</v>
      </c>
      <c r="G256" s="10">
        <f>SUM(G254:G255)</f>
        <v>166.03773584905662</v>
      </c>
      <c r="H256" s="7" t="s">
        <v>0</v>
      </c>
    </row>
    <row r="257" spans="1:8" ht="12">
      <c r="A257" s="3" t="s">
        <v>0</v>
      </c>
      <c r="B257" s="3" t="s">
        <v>0</v>
      </c>
      <c r="C257" s="3" t="s">
        <v>308</v>
      </c>
      <c r="D257" s="3" t="s">
        <v>308</v>
      </c>
      <c r="E257" s="6">
        <v>2481</v>
      </c>
      <c r="F257" s="4">
        <f>E257*1.6</f>
        <v>3969.5999999999995</v>
      </c>
      <c r="G257" s="5">
        <f>(F257/IF(Items!D148=0,1,Items!D148))*Items!E148</f>
        <v>713.762583545277</v>
      </c>
      <c r="H257" s="3" t="s">
        <v>58</v>
      </c>
    </row>
    <row r="258" spans="4:8" ht="12">
      <c r="D258" s="7" t="s">
        <v>43</v>
      </c>
      <c r="E258" s="9">
        <f>SUM(E257:E257)</f>
        <v>2481</v>
      </c>
      <c r="F258" s="8">
        <f>SUM(F257:F257)</f>
        <v>3969.5999999999995</v>
      </c>
      <c r="G258" s="10">
        <f>SUM(G257:G257)</f>
        <v>713.762583545277</v>
      </c>
      <c r="H258" s="7" t="s">
        <v>0</v>
      </c>
    </row>
    <row r="259" spans="1:8" ht="12">
      <c r="A259" s="3" t="s">
        <v>0</v>
      </c>
      <c r="B259" s="3" t="s">
        <v>0</v>
      </c>
      <c r="C259" s="3" t="s">
        <v>309</v>
      </c>
      <c r="D259" s="3" t="s">
        <v>309</v>
      </c>
      <c r="E259" s="6">
        <v>111</v>
      </c>
      <c r="F259" s="4">
        <f>E259*1.6</f>
        <v>177.6</v>
      </c>
      <c r="G259" s="5">
        <f>(F259/IF(Items!D149=0,1,Items!D149))*Items!E149</f>
        <v>26.261311882652155</v>
      </c>
      <c r="H259" s="3" t="s">
        <v>58</v>
      </c>
    </row>
    <row r="260" spans="1:8" ht="12">
      <c r="A260" s="3" t="s">
        <v>0</v>
      </c>
      <c r="B260" s="3" t="s">
        <v>0</v>
      </c>
      <c r="C260" s="3" t="s">
        <v>0</v>
      </c>
      <c r="D260" s="3" t="s">
        <v>287</v>
      </c>
      <c r="E260" s="6">
        <v>11</v>
      </c>
      <c r="F260" s="4">
        <f>E260*0.5</f>
        <v>5.5</v>
      </c>
      <c r="G260" s="5">
        <f>(F260/IF(Items!D149=0,1,Items!D149))*Items!E149</f>
        <v>0.8132726089785296</v>
      </c>
      <c r="H260" s="3" t="s">
        <v>58</v>
      </c>
    </row>
    <row r="261" spans="4:8" ht="12">
      <c r="D261" s="7" t="s">
        <v>43</v>
      </c>
      <c r="E261" s="9">
        <f>SUM(E259:E260)</f>
        <v>122</v>
      </c>
      <c r="F261" s="8">
        <f>SUM(F259:F260)</f>
        <v>183.1</v>
      </c>
      <c r="G261" s="10">
        <f>SUM(G259:G260)</f>
        <v>27.074584491630684</v>
      </c>
      <c r="H261" s="7" t="s">
        <v>0</v>
      </c>
    </row>
    <row r="262" spans="1:8" ht="12">
      <c r="A262" s="3" t="s">
        <v>0</v>
      </c>
      <c r="B262" s="3" t="s">
        <v>0</v>
      </c>
      <c r="C262" s="3" t="s">
        <v>310</v>
      </c>
      <c r="D262" s="3" t="s">
        <v>310</v>
      </c>
      <c r="E262" s="6">
        <v>2240</v>
      </c>
      <c r="F262" s="4">
        <f>E262*1.6</f>
        <v>3584</v>
      </c>
      <c r="G262" s="5">
        <f>(F262/IF(Items!D150=0,1,Items!D150))*Items!E150</f>
        <v>529.9580055598273</v>
      </c>
      <c r="H262" s="3" t="s">
        <v>58</v>
      </c>
    </row>
    <row r="263" spans="1:8" ht="12">
      <c r="A263" s="3" t="s">
        <v>0</v>
      </c>
      <c r="B263" s="3" t="s">
        <v>0</v>
      </c>
      <c r="C263" s="3" t="s">
        <v>0</v>
      </c>
      <c r="D263" s="3" t="s">
        <v>307</v>
      </c>
      <c r="E263" s="6">
        <v>32</v>
      </c>
      <c r="F263" s="4">
        <f>E263*1</f>
        <v>32</v>
      </c>
      <c r="G263" s="5">
        <f>(F263/IF(Items!D150=0,1,Items!D150))*Items!E150</f>
        <v>4.731767906784173</v>
      </c>
      <c r="H263" s="3" t="s">
        <v>58</v>
      </c>
    </row>
    <row r="264" spans="4:8" ht="12">
      <c r="D264" s="7" t="s">
        <v>43</v>
      </c>
      <c r="E264" s="9">
        <f>SUM(E262:E263)</f>
        <v>2272</v>
      </c>
      <c r="F264" s="8">
        <f>SUM(F262:F263)</f>
        <v>3616</v>
      </c>
      <c r="G264" s="10">
        <f>SUM(G262:G263)</f>
        <v>534.6897734666114</v>
      </c>
      <c r="H264" s="7" t="s">
        <v>0</v>
      </c>
    </row>
    <row r="265" spans="1:8" ht="12">
      <c r="A265" s="3" t="s">
        <v>0</v>
      </c>
      <c r="B265" s="3" t="s">
        <v>0</v>
      </c>
      <c r="C265" s="3" t="s">
        <v>311</v>
      </c>
      <c r="D265" s="3" t="s">
        <v>311</v>
      </c>
      <c r="E265" s="6">
        <v>4</v>
      </c>
      <c r="F265" s="4">
        <f>E265*1.6</f>
        <v>6.4</v>
      </c>
      <c r="G265" s="5">
        <f>(F265/IF(Items!D151=0,1,Items!D151))*Items!E151</f>
        <v>1.7734666114627078</v>
      </c>
      <c r="H265" s="3" t="s">
        <v>58</v>
      </c>
    </row>
    <row r="266" spans="4:8" ht="12">
      <c r="D266" s="7" t="s">
        <v>43</v>
      </c>
      <c r="E266" s="9">
        <f>SUM(E265:E265)</f>
        <v>4</v>
      </c>
      <c r="F266" s="8">
        <f>SUM(F265:F265)</f>
        <v>6.4</v>
      </c>
      <c r="G266" s="10">
        <f>SUM(G265:G265)</f>
        <v>1.7734666114627078</v>
      </c>
      <c r="H266" s="7" t="s">
        <v>0</v>
      </c>
    </row>
    <row r="267" spans="1:8" ht="12">
      <c r="A267" s="3" t="s">
        <v>0</v>
      </c>
      <c r="B267" s="3" t="s">
        <v>0</v>
      </c>
      <c r="C267" s="3" t="s">
        <v>314</v>
      </c>
      <c r="D267" s="3" t="s">
        <v>314</v>
      </c>
      <c r="E267" s="6">
        <v>23</v>
      </c>
      <c r="F267" s="4">
        <f>E267*1.6</f>
        <v>36.8</v>
      </c>
      <c r="G267" s="5">
        <f>(F267/IF(Items!D154=0,1,Items!D154))*Items!E154</f>
        <v>7.618146329922517</v>
      </c>
      <c r="H267" s="3" t="s">
        <v>58</v>
      </c>
    </row>
    <row r="268" spans="4:8" ht="12">
      <c r="D268" s="7" t="s">
        <v>43</v>
      </c>
      <c r="E268" s="9">
        <f>SUM(E267:E267)</f>
        <v>23</v>
      </c>
      <c r="F268" s="8">
        <f>SUM(F267:F267)</f>
        <v>36.8</v>
      </c>
      <c r="G268" s="10">
        <f>SUM(G267:G267)</f>
        <v>7.618146329922517</v>
      </c>
      <c r="H268" s="7" t="s">
        <v>0</v>
      </c>
    </row>
    <row r="269" spans="1:8" ht="12">
      <c r="A269" s="3" t="s">
        <v>0</v>
      </c>
      <c r="B269" s="3" t="s">
        <v>0</v>
      </c>
      <c r="C269" s="3" t="s">
        <v>315</v>
      </c>
      <c r="D269" s="3" t="s">
        <v>315</v>
      </c>
      <c r="E269" s="6">
        <v>21</v>
      </c>
      <c r="F269" s="4">
        <f>E269*1.6</f>
        <v>33.6</v>
      </c>
      <c r="G269" s="5">
        <f>(F269/IF(Items!D155=0,1,Items!D155))*Items!E155</f>
        <v>7.1544330750576695</v>
      </c>
      <c r="H269" s="3" t="s">
        <v>58</v>
      </c>
    </row>
    <row r="270" spans="4:8" ht="12">
      <c r="D270" s="7" t="s">
        <v>43</v>
      </c>
      <c r="E270" s="9">
        <f>SUM(E269:E269)</f>
        <v>21</v>
      </c>
      <c r="F270" s="8">
        <f>SUM(F269:F269)</f>
        <v>33.6</v>
      </c>
      <c r="G270" s="10">
        <f>SUM(G269:G269)</f>
        <v>7.1544330750576695</v>
      </c>
      <c r="H270" s="7" t="s">
        <v>0</v>
      </c>
    </row>
    <row r="271" spans="1:8" ht="12">
      <c r="A271" s="3" t="s">
        <v>0</v>
      </c>
      <c r="B271" s="3" t="s">
        <v>0</v>
      </c>
      <c r="C271" s="3" t="s">
        <v>316</v>
      </c>
      <c r="D271" s="3" t="s">
        <v>316</v>
      </c>
      <c r="E271" s="6">
        <v>18</v>
      </c>
      <c r="F271" s="4">
        <f>E271*1.6</f>
        <v>28.8</v>
      </c>
      <c r="G271" s="5">
        <f>(F271/IF(Items!D156=0,1,Items!D156))*Items!E156</f>
        <v>4.292659845034601</v>
      </c>
      <c r="H271" s="3" t="s">
        <v>58</v>
      </c>
    </row>
    <row r="272" spans="4:8" ht="12">
      <c r="D272" s="7" t="s">
        <v>43</v>
      </c>
      <c r="E272" s="9">
        <f>SUM(E271:E271)</f>
        <v>18</v>
      </c>
      <c r="F272" s="8">
        <f>SUM(F271:F271)</f>
        <v>28.8</v>
      </c>
      <c r="G272" s="10">
        <f>SUM(G271:G271)</f>
        <v>4.292659845034601</v>
      </c>
      <c r="H272" s="7" t="s">
        <v>0</v>
      </c>
    </row>
    <row r="273" spans="1:8" ht="12">
      <c r="A273" s="3" t="s">
        <v>0</v>
      </c>
      <c r="B273" s="3" t="s">
        <v>0</v>
      </c>
      <c r="C273" s="3" t="s">
        <v>319</v>
      </c>
      <c r="D273" s="3" t="s">
        <v>319</v>
      </c>
      <c r="E273" s="6">
        <v>3</v>
      </c>
      <c r="F273" s="4">
        <f>E273*1.6</f>
        <v>4.8</v>
      </c>
      <c r="G273" s="5">
        <f>(F273/IF(Items!D159=0,1,Items!D159))*Items!E159</f>
        <v>1.1824687999053647</v>
      </c>
      <c r="H273" s="3" t="s">
        <v>58</v>
      </c>
    </row>
    <row r="274" spans="4:8" ht="12">
      <c r="D274" s="7" t="s">
        <v>43</v>
      </c>
      <c r="E274" s="9">
        <f>SUM(E273:E273)</f>
        <v>3</v>
      </c>
      <c r="F274" s="8">
        <f>SUM(F273:F273)</f>
        <v>4.8</v>
      </c>
      <c r="G274" s="10">
        <f>SUM(G273:G273)</f>
        <v>1.1824687999053647</v>
      </c>
      <c r="H274" s="7" t="s">
        <v>0</v>
      </c>
    </row>
    <row r="275" spans="1:8" ht="12">
      <c r="A275" s="3" t="s">
        <v>0</v>
      </c>
      <c r="B275" s="3" t="s">
        <v>0</v>
      </c>
      <c r="C275" s="3" t="s">
        <v>320</v>
      </c>
      <c r="D275" s="3" t="s">
        <v>320</v>
      </c>
      <c r="E275" s="6">
        <v>175</v>
      </c>
      <c r="F275" s="4">
        <f>E275*1.6</f>
        <v>280</v>
      </c>
      <c r="G275" s="5">
        <f>(F275/IF(Items!D160=0,1,Items!D160))*Items!E160</f>
        <v>80.07334240255516</v>
      </c>
      <c r="H275" s="3" t="s">
        <v>58</v>
      </c>
    </row>
    <row r="276" spans="4:8" ht="12">
      <c r="D276" s="7" t="s">
        <v>43</v>
      </c>
      <c r="E276" s="9">
        <f>SUM(E275:E275)</f>
        <v>175</v>
      </c>
      <c r="F276" s="8">
        <f>SUM(F275:F275)</f>
        <v>280</v>
      </c>
      <c r="G276" s="10">
        <f>SUM(G275:G275)</f>
        <v>80.07334240255516</v>
      </c>
      <c r="H276" s="7" t="s">
        <v>0</v>
      </c>
    </row>
    <row r="277" spans="1:8" ht="12">
      <c r="A277" s="3" t="s">
        <v>0</v>
      </c>
      <c r="B277" s="3" t="s">
        <v>0</v>
      </c>
      <c r="C277" s="3" t="s">
        <v>323</v>
      </c>
      <c r="D277" s="3" t="s">
        <v>323</v>
      </c>
      <c r="E277" s="6">
        <v>15</v>
      </c>
      <c r="F277" s="4">
        <f>E277*1.6</f>
        <v>24</v>
      </c>
      <c r="G277" s="5">
        <f>(F277/IF(Items!D163=0,1,Items!D163))*Items!E163</f>
        <v>6.29561719997634</v>
      </c>
      <c r="H277" s="3" t="s">
        <v>58</v>
      </c>
    </row>
    <row r="278" spans="4:8" ht="12">
      <c r="D278" s="7" t="s">
        <v>43</v>
      </c>
      <c r="E278" s="9">
        <f>SUM(E277:E277)</f>
        <v>15</v>
      </c>
      <c r="F278" s="8">
        <f>SUM(F277:F277)</f>
        <v>24</v>
      </c>
      <c r="G278" s="10">
        <f>SUM(G277:G277)</f>
        <v>6.29561719997634</v>
      </c>
      <c r="H278" s="7" t="s">
        <v>0</v>
      </c>
    </row>
    <row r="279" spans="1:8" ht="12">
      <c r="A279" s="3" t="s">
        <v>0</v>
      </c>
      <c r="B279" s="3" t="s">
        <v>0</v>
      </c>
      <c r="C279" s="3" t="s">
        <v>325</v>
      </c>
      <c r="D279" s="3" t="s">
        <v>325</v>
      </c>
      <c r="E279" s="6">
        <v>2</v>
      </c>
      <c r="F279" s="4">
        <f>E279*1.6</f>
        <v>3.2</v>
      </c>
      <c r="G279" s="5">
        <f>(F279/IF(Items!D165=0,1,Items!D165))*Items!E165</f>
        <v>0.8081859584787366</v>
      </c>
      <c r="H279" s="3" t="s">
        <v>58</v>
      </c>
    </row>
    <row r="280" spans="4:8" ht="12">
      <c r="D280" s="7" t="s">
        <v>43</v>
      </c>
      <c r="E280" s="9">
        <f>SUM(E279:E279)</f>
        <v>2</v>
      </c>
      <c r="F280" s="8">
        <f>SUM(F279:F279)</f>
        <v>3.2</v>
      </c>
      <c r="G280" s="10">
        <f>SUM(G279:G279)</f>
        <v>0.8081859584787366</v>
      </c>
      <c r="H280" s="7" t="s">
        <v>0</v>
      </c>
    </row>
    <row r="281" spans="1:8" ht="12">
      <c r="A281" s="3" t="s">
        <v>0</v>
      </c>
      <c r="B281" s="3" t="s">
        <v>0</v>
      </c>
      <c r="C281" s="3" t="s">
        <v>326</v>
      </c>
      <c r="D281" s="3" t="s">
        <v>326</v>
      </c>
      <c r="E281" s="6">
        <v>14</v>
      </c>
      <c r="F281" s="4">
        <f>E281*1.6</f>
        <v>22.4</v>
      </c>
      <c r="G281" s="5">
        <f>(F281/IF(Items!D166=0,1,Items!D166))*Items!E166</f>
        <v>6.538356893594368</v>
      </c>
      <c r="H281" s="3" t="s">
        <v>58</v>
      </c>
    </row>
    <row r="282" spans="4:8" ht="12">
      <c r="D282" s="7" t="s">
        <v>43</v>
      </c>
      <c r="E282" s="9">
        <f>SUM(E281:E281)</f>
        <v>14</v>
      </c>
      <c r="F282" s="8">
        <f>SUM(F281:F281)</f>
        <v>22.4</v>
      </c>
      <c r="G282" s="10">
        <f>SUM(G281:G281)</f>
        <v>6.538356893594368</v>
      </c>
      <c r="H282" s="7" t="s">
        <v>0</v>
      </c>
    </row>
    <row r="283" spans="1:8" ht="12">
      <c r="A283" s="3" t="s">
        <v>0</v>
      </c>
      <c r="B283" s="3" t="s">
        <v>0</v>
      </c>
      <c r="C283" s="3" t="s">
        <v>327</v>
      </c>
      <c r="D283" s="3" t="s">
        <v>327</v>
      </c>
      <c r="E283" s="6">
        <v>15</v>
      </c>
      <c r="F283" s="4">
        <f>E283*1.6</f>
        <v>24</v>
      </c>
      <c r="G283" s="5">
        <f>(F283/IF(Items!D167=0,1,Items!D167))*Items!E167</f>
        <v>6.29561719997634</v>
      </c>
      <c r="H283" s="3" t="s">
        <v>58</v>
      </c>
    </row>
    <row r="284" spans="4:8" ht="12">
      <c r="D284" s="7" t="s">
        <v>43</v>
      </c>
      <c r="E284" s="9">
        <f>SUM(E283:E283)</f>
        <v>15</v>
      </c>
      <c r="F284" s="8">
        <f>SUM(F283:F283)</f>
        <v>24</v>
      </c>
      <c r="G284" s="10">
        <f>SUM(G283:G283)</f>
        <v>6.29561719997634</v>
      </c>
      <c r="H284" s="7" t="s">
        <v>0</v>
      </c>
    </row>
    <row r="285" spans="1:8" ht="12">
      <c r="A285" s="3" t="s">
        <v>0</v>
      </c>
      <c r="B285" s="3" t="s">
        <v>0</v>
      </c>
      <c r="C285" s="3" t="s">
        <v>328</v>
      </c>
      <c r="D285" s="3" t="s">
        <v>328</v>
      </c>
      <c r="E285" s="6">
        <v>27</v>
      </c>
      <c r="F285" s="4">
        <f>E285*1.6</f>
        <v>43.2</v>
      </c>
      <c r="G285" s="5">
        <f>(F285/IF(Items!D168=0,1,Items!D168))*Items!E168</f>
        <v>9.364641864316555</v>
      </c>
      <c r="H285" s="3" t="s">
        <v>58</v>
      </c>
    </row>
    <row r="286" spans="4:8" ht="12">
      <c r="D286" s="7" t="s">
        <v>43</v>
      </c>
      <c r="E286" s="9">
        <f>SUM(E285:E285)</f>
        <v>27</v>
      </c>
      <c r="F286" s="8">
        <f>SUM(F285:F285)</f>
        <v>43.2</v>
      </c>
      <c r="G286" s="10">
        <f>SUM(G285:G285)</f>
        <v>9.364641864316555</v>
      </c>
      <c r="H286" s="7" t="s">
        <v>0</v>
      </c>
    </row>
    <row r="287" spans="1:8" ht="12">
      <c r="A287" s="3" t="s">
        <v>0</v>
      </c>
      <c r="B287" s="3" t="s">
        <v>0</v>
      </c>
      <c r="C287" s="3" t="s">
        <v>329</v>
      </c>
      <c r="D287" s="3" t="s">
        <v>329</v>
      </c>
      <c r="E287" s="6">
        <v>20</v>
      </c>
      <c r="F287" s="4">
        <f>E287*1.6</f>
        <v>32</v>
      </c>
      <c r="G287" s="5">
        <f>(F287/IF(Items!D169=0,1,Items!D169))*Items!E169</f>
        <v>9.103921452652747</v>
      </c>
      <c r="H287" s="3" t="s">
        <v>58</v>
      </c>
    </row>
    <row r="288" spans="4:8" ht="12">
      <c r="D288" s="7" t="s">
        <v>43</v>
      </c>
      <c r="E288" s="9">
        <f>SUM(E287:E287)</f>
        <v>20</v>
      </c>
      <c r="F288" s="8">
        <f>SUM(F287:F287)</f>
        <v>32</v>
      </c>
      <c r="G288" s="10">
        <f>SUM(G287:G287)</f>
        <v>9.103921452652747</v>
      </c>
      <c r="H288" s="7" t="s">
        <v>0</v>
      </c>
    </row>
    <row r="289" spans="1:8" ht="12">
      <c r="A289" s="3" t="s">
        <v>0</v>
      </c>
      <c r="B289" s="3" t="s">
        <v>0</v>
      </c>
      <c r="C289" s="3" t="s">
        <v>330</v>
      </c>
      <c r="D289" s="3" t="s">
        <v>330</v>
      </c>
      <c r="E289" s="6">
        <v>11</v>
      </c>
      <c r="F289" s="4">
        <f>E289*1.6</f>
        <v>17.6</v>
      </c>
      <c r="G289" s="5">
        <f>(F289/IF(Items!D170=0,1,Items!D170))*Items!E170</f>
        <v>4.892648015614835</v>
      </c>
      <c r="H289" s="3" t="s">
        <v>58</v>
      </c>
    </row>
    <row r="290" spans="4:8" ht="12">
      <c r="D290" s="7" t="s">
        <v>43</v>
      </c>
      <c r="E290" s="9">
        <f>SUM(E289:E289)</f>
        <v>11</v>
      </c>
      <c r="F290" s="8">
        <f>SUM(F289:F289)</f>
        <v>17.6</v>
      </c>
      <c r="G290" s="10">
        <f>SUM(G289:G289)</f>
        <v>4.892648015614835</v>
      </c>
      <c r="H290" s="7" t="s">
        <v>0</v>
      </c>
    </row>
    <row r="291" spans="1:8" ht="12">
      <c r="A291" s="3" t="s">
        <v>0</v>
      </c>
      <c r="B291" s="3" t="s">
        <v>0</v>
      </c>
      <c r="C291" s="3" t="s">
        <v>331</v>
      </c>
      <c r="D291" s="3" t="s">
        <v>331</v>
      </c>
      <c r="E291" s="6">
        <v>22</v>
      </c>
      <c r="F291" s="4">
        <f>E291*1.6</f>
        <v>35.2</v>
      </c>
      <c r="G291" s="5">
        <f>(F291/IF(Items!D171=0,1,Items!D171))*Items!E171</f>
        <v>10.014313597918022</v>
      </c>
      <c r="H291" s="3" t="s">
        <v>58</v>
      </c>
    </row>
    <row r="292" spans="4:8" ht="12">
      <c r="D292" s="7" t="s">
        <v>43</v>
      </c>
      <c r="E292" s="9">
        <f>SUM(E291:E291)</f>
        <v>22</v>
      </c>
      <c r="F292" s="8">
        <f>SUM(F291:F291)</f>
        <v>35.2</v>
      </c>
      <c r="G292" s="10">
        <f>SUM(G291:G291)</f>
        <v>10.014313597918022</v>
      </c>
      <c r="H292" s="7" t="s">
        <v>0</v>
      </c>
    </row>
    <row r="293" spans="1:8" ht="12">
      <c r="A293" s="3" t="s">
        <v>0</v>
      </c>
      <c r="B293" s="3" t="s">
        <v>0</v>
      </c>
      <c r="C293" s="3" t="s">
        <v>332</v>
      </c>
      <c r="D293" s="3" t="s">
        <v>332</v>
      </c>
      <c r="E293" s="6">
        <v>11</v>
      </c>
      <c r="F293" s="4">
        <f>E293*1.6</f>
        <v>17.6</v>
      </c>
      <c r="G293" s="5">
        <f>(F293/IF(Items!D172=0,1,Items!D172))*Items!E172</f>
        <v>4.892648015614835</v>
      </c>
      <c r="H293" s="3" t="s">
        <v>58</v>
      </c>
    </row>
    <row r="294" spans="4:8" ht="12">
      <c r="D294" s="7" t="s">
        <v>43</v>
      </c>
      <c r="E294" s="9">
        <f>SUM(E293:E293)</f>
        <v>11</v>
      </c>
      <c r="F294" s="8">
        <f>SUM(F293:F293)</f>
        <v>17.6</v>
      </c>
      <c r="G294" s="10">
        <f>SUM(G293:G293)</f>
        <v>4.892648015614835</v>
      </c>
      <c r="H294" s="7" t="s">
        <v>0</v>
      </c>
    </row>
    <row r="295" spans="1:8" ht="12">
      <c r="A295" s="3" t="s">
        <v>0</v>
      </c>
      <c r="B295" s="3" t="s">
        <v>0</v>
      </c>
      <c r="C295" s="3" t="s">
        <v>333</v>
      </c>
      <c r="D295" s="3" t="s">
        <v>333</v>
      </c>
      <c r="E295" s="6">
        <v>3</v>
      </c>
      <c r="F295" s="4">
        <f>E295*1.6</f>
        <v>4.8</v>
      </c>
      <c r="G295" s="5">
        <f>(F295/IF(Items!D173=0,1,Items!D173))*Items!E173</f>
        <v>1.2889335778080087</v>
      </c>
      <c r="H295" s="3" t="s">
        <v>58</v>
      </c>
    </row>
    <row r="296" spans="4:8" ht="12">
      <c r="D296" s="7" t="s">
        <v>43</v>
      </c>
      <c r="E296" s="9">
        <f>SUM(E295:E295)</f>
        <v>3</v>
      </c>
      <c r="F296" s="8">
        <f>SUM(F295:F295)</f>
        <v>4.8</v>
      </c>
      <c r="G296" s="10">
        <f>SUM(G295:G295)</f>
        <v>1.2889335778080087</v>
      </c>
      <c r="H296" s="7" t="s">
        <v>0</v>
      </c>
    </row>
    <row r="297" spans="1:8" ht="12">
      <c r="A297" s="3" t="s">
        <v>0</v>
      </c>
      <c r="B297" s="3" t="s">
        <v>0</v>
      </c>
      <c r="C297" s="3" t="s">
        <v>334</v>
      </c>
      <c r="D297" s="3" t="s">
        <v>334</v>
      </c>
      <c r="E297" s="6">
        <v>4</v>
      </c>
      <c r="F297" s="4">
        <f>E297*1.6</f>
        <v>6.4</v>
      </c>
      <c r="G297" s="5">
        <f>(F297/IF(Items!D174=0,1,Items!D174))*Items!E174</f>
        <v>1.6403462076851798</v>
      </c>
      <c r="H297" s="3" t="s">
        <v>58</v>
      </c>
    </row>
    <row r="298" spans="4:8" ht="12">
      <c r="D298" s="7" t="s">
        <v>43</v>
      </c>
      <c r="E298" s="9">
        <f>SUM(E297:E297)</f>
        <v>4</v>
      </c>
      <c r="F298" s="8">
        <f>SUM(F297:F297)</f>
        <v>6.4</v>
      </c>
      <c r="G298" s="10">
        <f>SUM(G297:G297)</f>
        <v>1.6403462076851798</v>
      </c>
      <c r="H298" s="7" t="s">
        <v>0</v>
      </c>
    </row>
    <row r="299" spans="1:8" ht="12">
      <c r="A299" s="3" t="s">
        <v>0</v>
      </c>
      <c r="B299" s="3" t="s">
        <v>0</v>
      </c>
      <c r="C299" s="3" t="s">
        <v>335</v>
      </c>
      <c r="D299" s="3" t="s">
        <v>335</v>
      </c>
      <c r="E299" s="6">
        <v>1</v>
      </c>
      <c r="F299" s="4">
        <f>E299*1.6</f>
        <v>1.6</v>
      </c>
      <c r="G299" s="5">
        <f>(F299/IF(Items!D175=0,1,Items!D175))*Items!E175</f>
        <v>0.5081918731886201</v>
      </c>
      <c r="H299" s="3" t="s">
        <v>58</v>
      </c>
    </row>
    <row r="300" spans="4:8" ht="12">
      <c r="D300" s="7" t="s">
        <v>43</v>
      </c>
      <c r="E300" s="9">
        <f>SUM(E299:E299)</f>
        <v>1</v>
      </c>
      <c r="F300" s="8">
        <f>SUM(F299:F299)</f>
        <v>1.6</v>
      </c>
      <c r="G300" s="10">
        <f>SUM(G299:G299)</f>
        <v>0.5081918731886201</v>
      </c>
      <c r="H300" s="7" t="s">
        <v>0</v>
      </c>
    </row>
    <row r="301" spans="1:8" ht="12">
      <c r="A301" s="3" t="s">
        <v>0</v>
      </c>
      <c r="B301" s="3" t="s">
        <v>0</v>
      </c>
      <c r="C301" s="3" t="s">
        <v>338</v>
      </c>
      <c r="D301" s="3" t="s">
        <v>338</v>
      </c>
      <c r="E301" s="6">
        <v>223</v>
      </c>
      <c r="F301" s="4">
        <f>E301*1.6</f>
        <v>356.8</v>
      </c>
      <c r="G301" s="5">
        <f>(F301/IF(Items!D178=0,1,Items!D178))*Items!E178</f>
        <v>73.86289702490093</v>
      </c>
      <c r="H301" s="3" t="s">
        <v>58</v>
      </c>
    </row>
    <row r="302" spans="4:8" ht="12">
      <c r="D302" s="7" t="s">
        <v>43</v>
      </c>
      <c r="E302" s="9">
        <f>SUM(E301:E301)</f>
        <v>223</v>
      </c>
      <c r="F302" s="8">
        <f>SUM(F301:F301)</f>
        <v>356.8</v>
      </c>
      <c r="G302" s="10">
        <f>SUM(G301:G301)</f>
        <v>73.86289702490093</v>
      </c>
      <c r="H302" s="7" t="s">
        <v>0</v>
      </c>
    </row>
    <row r="303" spans="1:8" ht="12">
      <c r="A303" s="3" t="s">
        <v>0</v>
      </c>
      <c r="B303" s="3" t="s">
        <v>0</v>
      </c>
      <c r="C303" s="3" t="s">
        <v>339</v>
      </c>
      <c r="D303" s="3" t="s">
        <v>339</v>
      </c>
      <c r="E303" s="6">
        <v>141</v>
      </c>
      <c r="F303" s="4">
        <f>E303*1.6</f>
        <v>225.6</v>
      </c>
      <c r="G303" s="5">
        <f>(F303/IF(Items!D179=0,1,Items!D179))*Items!E179</f>
        <v>73.38972023422251</v>
      </c>
      <c r="H303" s="3" t="s">
        <v>58</v>
      </c>
    </row>
    <row r="304" spans="4:8" ht="12">
      <c r="D304" s="7" t="s">
        <v>43</v>
      </c>
      <c r="E304" s="9">
        <f>SUM(E303:E303)</f>
        <v>141</v>
      </c>
      <c r="F304" s="8">
        <f>SUM(F303:F303)</f>
        <v>225.6</v>
      </c>
      <c r="G304" s="10">
        <f>SUM(G303:G303)</f>
        <v>73.38972023422251</v>
      </c>
      <c r="H304" s="7" t="s">
        <v>0</v>
      </c>
    </row>
    <row r="305" spans="1:8" ht="12">
      <c r="A305" s="3" t="s">
        <v>0</v>
      </c>
      <c r="B305" s="3" t="s">
        <v>0</v>
      </c>
      <c r="C305" s="3" t="s">
        <v>340</v>
      </c>
      <c r="D305" s="3" t="s">
        <v>340</v>
      </c>
      <c r="E305" s="6">
        <v>233</v>
      </c>
      <c r="F305" s="4">
        <f>E305*1.6</f>
        <v>372.8</v>
      </c>
      <c r="G305" s="5">
        <f>(F305/IF(Items!D180=0,1,Items!D180))*Items!E180</f>
        <v>55.125096114035614</v>
      </c>
      <c r="H305" s="3" t="s">
        <v>58</v>
      </c>
    </row>
    <row r="306" spans="4:8" ht="12">
      <c r="D306" s="7" t="s">
        <v>43</v>
      </c>
      <c r="E306" s="9">
        <f>SUM(E305:E305)</f>
        <v>233</v>
      </c>
      <c r="F306" s="8">
        <f>SUM(F305:F305)</f>
        <v>372.8</v>
      </c>
      <c r="G306" s="10">
        <f>SUM(G305:G305)</f>
        <v>55.125096114035614</v>
      </c>
      <c r="H306" s="7" t="s">
        <v>0</v>
      </c>
    </row>
    <row r="307" spans="1:8" ht="12">
      <c r="A307" s="3" t="s">
        <v>0</v>
      </c>
      <c r="B307" s="3" t="s">
        <v>0</v>
      </c>
      <c r="C307" s="3" t="s">
        <v>341</v>
      </c>
      <c r="D307" s="3" t="s">
        <v>341</v>
      </c>
      <c r="E307" s="6">
        <v>319</v>
      </c>
      <c r="F307" s="4">
        <f>E307*1.6</f>
        <v>510.4</v>
      </c>
      <c r="G307" s="5">
        <f>(F307/IF(Items!D181=0,1,Items!D181))*Items!E181</f>
        <v>111.99999999999999</v>
      </c>
      <c r="H307" s="3" t="s">
        <v>58</v>
      </c>
    </row>
    <row r="308" spans="4:8" ht="12">
      <c r="D308" s="7" t="s">
        <v>43</v>
      </c>
      <c r="E308" s="9">
        <f>SUM(E307:E307)</f>
        <v>319</v>
      </c>
      <c r="F308" s="8">
        <f>SUM(F307:F307)</f>
        <v>510.4</v>
      </c>
      <c r="G308" s="10">
        <f>SUM(G307:G307)</f>
        <v>111.99999999999999</v>
      </c>
      <c r="H308" s="7" t="s">
        <v>0</v>
      </c>
    </row>
    <row r="309" spans="1:8" ht="12">
      <c r="A309" s="3" t="s">
        <v>0</v>
      </c>
      <c r="B309" s="3" t="s">
        <v>0</v>
      </c>
      <c r="C309" s="3" t="s">
        <v>342</v>
      </c>
      <c r="D309" s="3" t="s">
        <v>342</v>
      </c>
      <c r="E309" s="6">
        <v>604</v>
      </c>
      <c r="F309" s="4">
        <f>E309*1.6</f>
        <v>966.3999999999999</v>
      </c>
      <c r="G309" s="5">
        <f>(F309/IF(Items!D182=0,1,Items!D182))*Items!E182</f>
        <v>179.76743360738152</v>
      </c>
      <c r="H309" s="3" t="s">
        <v>58</v>
      </c>
    </row>
    <row r="310" spans="1:8" ht="12">
      <c r="A310" s="3" t="s">
        <v>0</v>
      </c>
      <c r="B310" s="3" t="s">
        <v>0</v>
      </c>
      <c r="C310" s="3" t="s">
        <v>0</v>
      </c>
      <c r="D310" s="3" t="s">
        <v>307</v>
      </c>
      <c r="E310" s="6">
        <v>32</v>
      </c>
      <c r="F310" s="4">
        <f>E310*1</f>
        <v>32</v>
      </c>
      <c r="G310" s="5">
        <f>(F310/IF(Items!D182=0,1,Items!D182))*Items!E182</f>
        <v>5.952564026734489</v>
      </c>
      <c r="H310" s="3" t="s">
        <v>58</v>
      </c>
    </row>
    <row r="311" spans="4:8" ht="12">
      <c r="D311" s="7" t="s">
        <v>43</v>
      </c>
      <c r="E311" s="9">
        <f>SUM(E309:E310)</f>
        <v>636</v>
      </c>
      <c r="F311" s="8">
        <f>SUM(F309:F310)</f>
        <v>998.3999999999999</v>
      </c>
      <c r="G311" s="10">
        <f>SUM(G309:G310)</f>
        <v>185.719997634116</v>
      </c>
      <c r="H311" s="7" t="s">
        <v>0</v>
      </c>
    </row>
    <row r="312" spans="3:8" ht="12">
      <c r="C312" s="7" t="s">
        <v>43</v>
      </c>
      <c r="D312" s="7" t="s">
        <v>0</v>
      </c>
      <c r="E312" s="9">
        <f>E253+E256+E258+E261+E264+E266+E268+E270+E272+E274+E276+E278+E280+E282+E284+E286+E288+E290+E292+E294+E296+E298+E300+E302+E304+E306+E308+E311</f>
        <v>7488</v>
      </c>
      <c r="F312" s="8">
        <f>F253+F256+F258+F261+F264+F266+F268+F270+F272+F274+F276+F278+F280+F282+F284+F286+F288+F290+F292+F294+F296+F298+F300+F302+F304+F306+F308+F311</f>
        <v>11911.099999999999</v>
      </c>
      <c r="G312" s="8">
        <f>G253+G256+G258+G261+G264+G266+G268+G270+G272+G274+G276+G278+G280+G282+G284+G286+G288+G290+G292+G294+G296+G298+G300+G302+G304+G306+G308+G311</f>
        <v>2115.8102166755384</v>
      </c>
      <c r="H312" s="7" t="s">
        <v>0</v>
      </c>
    </row>
    <row r="313" spans="2:8" ht="12">
      <c r="B313" s="7" t="s">
        <v>43</v>
      </c>
      <c r="C313" s="7" t="s">
        <v>0</v>
      </c>
      <c r="D313" s="7" t="s">
        <v>0</v>
      </c>
      <c r="E313" s="9">
        <f>E203+E251+E312</f>
        <v>10750</v>
      </c>
      <c r="F313" s="8">
        <f>F203+F251+F312</f>
        <v>16745.3</v>
      </c>
      <c r="G313" s="8">
        <f>G203+G251+G312</f>
        <v>5502.7346069675295</v>
      </c>
      <c r="H313" s="7" t="s">
        <v>0</v>
      </c>
    </row>
    <row r="314" spans="1:8" ht="12">
      <c r="A314" s="3" t="s">
        <v>343</v>
      </c>
      <c r="B314" s="3" t="s">
        <v>346</v>
      </c>
      <c r="C314" s="3" t="s">
        <v>347</v>
      </c>
      <c r="D314" s="3" t="s">
        <v>346</v>
      </c>
      <c r="E314" s="6">
        <v>32</v>
      </c>
      <c r="F314" s="4">
        <f>E314*1</f>
        <v>32</v>
      </c>
      <c r="G314" s="5">
        <v>0</v>
      </c>
      <c r="H314" s="3" t="s">
        <v>44</v>
      </c>
    </row>
    <row r="315" spans="4:8" ht="12">
      <c r="D315" s="7" t="s">
        <v>43</v>
      </c>
      <c r="E315" s="9">
        <f>SUM(E314:E314)</f>
        <v>32</v>
      </c>
      <c r="F315" s="8">
        <f>SUM(F314:F314)</f>
        <v>32</v>
      </c>
      <c r="G315" s="10">
        <f>SUM(G314:G314)</f>
        <v>0</v>
      </c>
      <c r="H315" s="7" t="s">
        <v>0</v>
      </c>
    </row>
    <row r="316" spans="3:8" ht="12">
      <c r="C316" s="7" t="s">
        <v>43</v>
      </c>
      <c r="D316" s="7" t="s">
        <v>0</v>
      </c>
      <c r="E316" s="9">
        <f aca="true" t="shared" si="0" ref="E316:G317">E315</f>
        <v>32</v>
      </c>
      <c r="F316" s="8">
        <f t="shared" si="0"/>
        <v>32</v>
      </c>
      <c r="G316" s="8">
        <f t="shared" si="0"/>
        <v>0</v>
      </c>
      <c r="H316" s="7" t="s">
        <v>0</v>
      </c>
    </row>
    <row r="317" spans="2:8" ht="12">
      <c r="B317" s="7" t="s">
        <v>43</v>
      </c>
      <c r="C317" s="7" t="s">
        <v>0</v>
      </c>
      <c r="D317" s="7" t="s">
        <v>0</v>
      </c>
      <c r="E317" s="9">
        <f t="shared" si="0"/>
        <v>32</v>
      </c>
      <c r="F317" s="8">
        <f t="shared" si="0"/>
        <v>32</v>
      </c>
      <c r="G317" s="8">
        <f t="shared" si="0"/>
        <v>0</v>
      </c>
      <c r="H317" s="7" t="s">
        <v>0</v>
      </c>
    </row>
    <row r="318" spans="1:8" ht="12">
      <c r="A318" s="3" t="s">
        <v>349</v>
      </c>
      <c r="B318" s="3" t="s">
        <v>350</v>
      </c>
      <c r="C318" s="3" t="s">
        <v>347</v>
      </c>
      <c r="D318" s="3" t="s">
        <v>350</v>
      </c>
      <c r="E318" s="6">
        <v>48</v>
      </c>
      <c r="F318" s="4">
        <f>E318*6</f>
        <v>288</v>
      </c>
      <c r="G318" s="5">
        <v>0</v>
      </c>
      <c r="H318" s="3" t="s">
        <v>58</v>
      </c>
    </row>
    <row r="319" spans="4:8" ht="12">
      <c r="D319" s="7" t="s">
        <v>43</v>
      </c>
      <c r="E319" s="9">
        <f>SUM(E318:E318)</f>
        <v>48</v>
      </c>
      <c r="F319" s="8">
        <f>SUM(F318:F318)</f>
        <v>288</v>
      </c>
      <c r="G319" s="10">
        <f>SUM(G318:G318)</f>
        <v>0</v>
      </c>
      <c r="H319" s="7" t="s">
        <v>0</v>
      </c>
    </row>
    <row r="320" spans="3:8" ht="12">
      <c r="C320" s="7" t="s">
        <v>43</v>
      </c>
      <c r="D320" s="7" t="s">
        <v>0</v>
      </c>
      <c r="E320" s="9">
        <f>E319</f>
        <v>48</v>
      </c>
      <c r="F320" s="8">
        <f>F319</f>
        <v>288</v>
      </c>
      <c r="G320" s="8">
        <f>G319</f>
        <v>0</v>
      </c>
      <c r="H320" s="7" t="s">
        <v>0</v>
      </c>
    </row>
    <row r="321" spans="1:8" ht="12">
      <c r="A321" s="3" t="s">
        <v>0</v>
      </c>
      <c r="B321" s="3" t="s">
        <v>353</v>
      </c>
      <c r="C321" s="3" t="s">
        <v>347</v>
      </c>
      <c r="D321" s="3" t="s">
        <v>353</v>
      </c>
      <c r="E321" s="6">
        <v>241</v>
      </c>
      <c r="F321" s="4">
        <f>E321*6</f>
        <v>1446</v>
      </c>
      <c r="G321" s="5">
        <v>0</v>
      </c>
      <c r="H321" s="3" t="s">
        <v>58</v>
      </c>
    </row>
    <row r="322" spans="4:8" ht="12">
      <c r="D322" s="7" t="s">
        <v>43</v>
      </c>
      <c r="E322" s="9">
        <f>SUM(E321:E321)</f>
        <v>241</v>
      </c>
      <c r="F322" s="8">
        <f>SUM(F321:F321)</f>
        <v>1446</v>
      </c>
      <c r="G322" s="10">
        <f>SUM(G321:G321)</f>
        <v>0</v>
      </c>
      <c r="H322" s="7" t="s">
        <v>0</v>
      </c>
    </row>
    <row r="323" spans="3:8" ht="12">
      <c r="C323" s="7" t="s">
        <v>43</v>
      </c>
      <c r="D323" s="7" t="s">
        <v>0</v>
      </c>
      <c r="E323" s="9">
        <f>E322</f>
        <v>241</v>
      </c>
      <c r="F323" s="8">
        <f>F322</f>
        <v>1446</v>
      </c>
      <c r="G323" s="8">
        <f>G322</f>
        <v>0</v>
      </c>
      <c r="H323" s="7" t="s">
        <v>0</v>
      </c>
    </row>
    <row r="324" spans="1:8" ht="12">
      <c r="A324" s="3" t="s">
        <v>0</v>
      </c>
      <c r="B324" s="3" t="s">
        <v>358</v>
      </c>
      <c r="C324" s="3" t="s">
        <v>347</v>
      </c>
      <c r="D324" s="3" t="s">
        <v>358</v>
      </c>
      <c r="E324" s="6">
        <v>293</v>
      </c>
      <c r="F324" s="4">
        <f>E324*6</f>
        <v>1758</v>
      </c>
      <c r="G324" s="5">
        <v>0</v>
      </c>
      <c r="H324" s="3" t="s">
        <v>58</v>
      </c>
    </row>
    <row r="325" spans="4:8" ht="12">
      <c r="D325" s="7" t="s">
        <v>43</v>
      </c>
      <c r="E325" s="9">
        <f>SUM(E324:E324)</f>
        <v>293</v>
      </c>
      <c r="F325" s="8">
        <f>SUM(F324:F324)</f>
        <v>1758</v>
      </c>
      <c r="G325" s="10">
        <f>SUM(G324:G324)</f>
        <v>0</v>
      </c>
      <c r="H325" s="7" t="s">
        <v>0</v>
      </c>
    </row>
    <row r="326" spans="3:8" ht="12">
      <c r="C326" s="7" t="s">
        <v>43</v>
      </c>
      <c r="D326" s="7" t="s">
        <v>0</v>
      </c>
      <c r="E326" s="9">
        <f>E325</f>
        <v>293</v>
      </c>
      <c r="F326" s="8">
        <f>F325</f>
        <v>1758</v>
      </c>
      <c r="G326" s="8">
        <f>G325</f>
        <v>0</v>
      </c>
      <c r="H326" s="7" t="s">
        <v>0</v>
      </c>
    </row>
    <row r="327" spans="2:8" ht="12">
      <c r="B327" s="7" t="s">
        <v>43</v>
      </c>
      <c r="C327" s="7" t="s">
        <v>0</v>
      </c>
      <c r="D327" s="7" t="s">
        <v>0</v>
      </c>
      <c r="E327" s="9">
        <f>E320+E323+E326</f>
        <v>582</v>
      </c>
      <c r="F327" s="8">
        <f>F320+F323+F326</f>
        <v>3492</v>
      </c>
      <c r="G327" s="8">
        <f>G320+G323+G326</f>
        <v>0</v>
      </c>
      <c r="H327" s="7" t="s">
        <v>0</v>
      </c>
    </row>
    <row r="328" spans="1:8" ht="12">
      <c r="A328" s="7" t="s">
        <v>43</v>
      </c>
      <c r="B328" s="7" t="s">
        <v>0</v>
      </c>
      <c r="C328" s="7" t="s">
        <v>0</v>
      </c>
      <c r="D328" s="7" t="s">
        <v>0</v>
      </c>
      <c r="E328" s="9">
        <f>E52+E313+E317+E327</f>
        <v>14014</v>
      </c>
      <c r="F328" s="8">
        <f>F52+F313+F317+F327</f>
        <v>41449.3</v>
      </c>
      <c r="G328" s="8">
        <f>G52+G313+G317+G327</f>
        <v>7897.034445677207</v>
      </c>
      <c r="H328" s="7" t="s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0"/>
  <sheetViews>
    <sheetView workbookViewId="0" topLeftCell="A1">
      <selection activeCell="A1" sqref="A1"/>
    </sheetView>
  </sheetViews>
  <sheetFormatPr defaultColWidth="8.8515625" defaultRowHeight="12.75"/>
  <cols>
    <col min="1" max="2" width="12.00390625" style="0" customWidth="1"/>
    <col min="3" max="3" width="15.00390625" style="0" customWidth="1"/>
    <col min="4" max="13" width="8.00390625" style="0" customWidth="1"/>
  </cols>
  <sheetData>
    <row r="1" spans="1:17" ht="12">
      <c r="A1" s="1" t="s">
        <v>6</v>
      </c>
      <c r="B1" s="1" t="s">
        <v>14</v>
      </c>
      <c r="C1" s="1" t="s">
        <v>15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31</v>
      </c>
      <c r="J1" s="1" t="s">
        <v>32</v>
      </c>
      <c r="K1" s="1" t="s">
        <v>33</v>
      </c>
      <c r="L1" s="1" t="s">
        <v>34</v>
      </c>
      <c r="M1" s="1" t="s">
        <v>35</v>
      </c>
      <c r="N1" s="1" t="s">
        <v>36</v>
      </c>
      <c r="O1" s="1" t="s">
        <v>37</v>
      </c>
      <c r="P1" s="1" t="s">
        <v>38</v>
      </c>
      <c r="Q1" s="1" t="s">
        <v>39</v>
      </c>
    </row>
    <row r="2" spans="1:17" ht="12">
      <c r="A2" s="3" t="s">
        <v>40</v>
      </c>
      <c r="B2" s="3" t="s">
        <v>41</v>
      </c>
      <c r="C2" s="3" t="s">
        <v>42</v>
      </c>
      <c r="D2" s="3">
        <v>12</v>
      </c>
      <c r="E2" s="5">
        <v>0.75</v>
      </c>
      <c r="F2" s="4">
        <v>149</v>
      </c>
      <c r="G2" s="4">
        <f aca="true" t="shared" si="0" ref="G2:G9">F2*E2</f>
        <v>111.75</v>
      </c>
      <c r="H2" s="4">
        <v>216</v>
      </c>
      <c r="I2" s="4">
        <f aca="true" t="shared" si="1" ref="I2:I9">H2*E2</f>
        <v>162</v>
      </c>
      <c r="J2" s="4">
        <v>0</v>
      </c>
      <c r="K2" s="4">
        <f aca="true" t="shared" si="2" ref="K2:K9">J2*E2</f>
        <v>0</v>
      </c>
      <c r="L2" s="4">
        <v>0</v>
      </c>
      <c r="M2" s="4">
        <v>111</v>
      </c>
      <c r="N2" s="4">
        <f aca="true" t="shared" si="3" ref="N2:N9">M2*E2</f>
        <v>83.25</v>
      </c>
      <c r="O2" s="4">
        <f aca="true" t="shared" si="4" ref="O2:O9">F2+H2-J2-M2</f>
        <v>254</v>
      </c>
      <c r="P2" s="4">
        <f aca="true" t="shared" si="5" ref="P2:P9">O2*D2</f>
        <v>3048</v>
      </c>
      <c r="Q2" s="5">
        <f aca="true" t="shared" si="6" ref="Q2:Q9">E2*O2</f>
        <v>190.5</v>
      </c>
    </row>
    <row r="3" spans="1:17" ht="12">
      <c r="A3" s="3" t="s">
        <v>0</v>
      </c>
      <c r="B3" s="3" t="s">
        <v>0</v>
      </c>
      <c r="C3" s="3" t="s">
        <v>45</v>
      </c>
      <c r="D3" s="3">
        <v>12</v>
      </c>
      <c r="E3" s="5">
        <v>0.75</v>
      </c>
      <c r="F3" s="4">
        <v>183</v>
      </c>
      <c r="G3" s="4">
        <f t="shared" si="0"/>
        <v>137.25</v>
      </c>
      <c r="H3" s="4">
        <v>168</v>
      </c>
      <c r="I3" s="4">
        <f t="shared" si="1"/>
        <v>126</v>
      </c>
      <c r="J3" s="4">
        <v>0</v>
      </c>
      <c r="K3" s="4">
        <f t="shared" si="2"/>
        <v>0</v>
      </c>
      <c r="L3" s="4">
        <v>0</v>
      </c>
      <c r="M3" s="4">
        <v>96</v>
      </c>
      <c r="N3" s="4">
        <f t="shared" si="3"/>
        <v>72</v>
      </c>
      <c r="O3" s="4">
        <f t="shared" si="4"/>
        <v>255</v>
      </c>
      <c r="P3" s="4">
        <f t="shared" si="5"/>
        <v>3060</v>
      </c>
      <c r="Q3" s="5">
        <f t="shared" si="6"/>
        <v>191.25</v>
      </c>
    </row>
    <row r="4" spans="1:17" ht="12">
      <c r="A4" s="3" t="s">
        <v>0</v>
      </c>
      <c r="B4" s="3" t="s">
        <v>0</v>
      </c>
      <c r="C4" s="3" t="s">
        <v>49</v>
      </c>
      <c r="D4" s="3">
        <v>12</v>
      </c>
      <c r="E4" s="5">
        <v>0.8</v>
      </c>
      <c r="F4" s="4">
        <v>33</v>
      </c>
      <c r="G4" s="4">
        <f t="shared" si="0"/>
        <v>26.400000000000002</v>
      </c>
      <c r="H4" s="4">
        <v>72</v>
      </c>
      <c r="I4" s="4">
        <f t="shared" si="1"/>
        <v>57.6</v>
      </c>
      <c r="J4" s="4">
        <v>0</v>
      </c>
      <c r="K4" s="4">
        <f t="shared" si="2"/>
        <v>0</v>
      </c>
      <c r="L4" s="4">
        <v>0</v>
      </c>
      <c r="M4" s="4">
        <v>26</v>
      </c>
      <c r="N4" s="4">
        <f t="shared" si="3"/>
        <v>20.8</v>
      </c>
      <c r="O4" s="4">
        <f t="shared" si="4"/>
        <v>79</v>
      </c>
      <c r="P4" s="4">
        <f t="shared" si="5"/>
        <v>948</v>
      </c>
      <c r="Q4" s="5">
        <f t="shared" si="6"/>
        <v>63.2</v>
      </c>
    </row>
    <row r="5" spans="1:17" ht="12">
      <c r="A5" s="3" t="s">
        <v>0</v>
      </c>
      <c r="B5" s="3" t="s">
        <v>0</v>
      </c>
      <c r="C5" s="3" t="s">
        <v>50</v>
      </c>
      <c r="D5" s="3">
        <v>12</v>
      </c>
      <c r="E5" s="5">
        <v>0.78</v>
      </c>
      <c r="F5" s="4">
        <v>183</v>
      </c>
      <c r="G5" s="4">
        <f t="shared" si="0"/>
        <v>142.74</v>
      </c>
      <c r="H5" s="4">
        <v>120</v>
      </c>
      <c r="I5" s="4">
        <f t="shared" si="1"/>
        <v>93.60000000000001</v>
      </c>
      <c r="J5" s="4">
        <v>0</v>
      </c>
      <c r="K5" s="4">
        <f t="shared" si="2"/>
        <v>0</v>
      </c>
      <c r="L5" s="4">
        <v>0</v>
      </c>
      <c r="M5" s="4">
        <v>103</v>
      </c>
      <c r="N5" s="4">
        <f t="shared" si="3"/>
        <v>80.34</v>
      </c>
      <c r="O5" s="4">
        <f t="shared" si="4"/>
        <v>200</v>
      </c>
      <c r="P5" s="4">
        <f t="shared" si="5"/>
        <v>2400</v>
      </c>
      <c r="Q5" s="5">
        <f t="shared" si="6"/>
        <v>156</v>
      </c>
    </row>
    <row r="6" spans="1:17" ht="12">
      <c r="A6" s="3" t="s">
        <v>0</v>
      </c>
      <c r="B6" s="3" t="s">
        <v>0</v>
      </c>
      <c r="C6" s="3" t="s">
        <v>51</v>
      </c>
      <c r="D6" s="3">
        <v>12</v>
      </c>
      <c r="E6" s="5">
        <v>0.78</v>
      </c>
      <c r="F6" s="4">
        <v>148</v>
      </c>
      <c r="G6" s="4">
        <f t="shared" si="0"/>
        <v>115.44</v>
      </c>
      <c r="H6" s="4">
        <v>120</v>
      </c>
      <c r="I6" s="4">
        <f t="shared" si="1"/>
        <v>93.60000000000001</v>
      </c>
      <c r="J6" s="4">
        <v>0</v>
      </c>
      <c r="K6" s="4">
        <f t="shared" si="2"/>
        <v>0</v>
      </c>
      <c r="L6" s="4">
        <v>0</v>
      </c>
      <c r="M6" s="4">
        <v>86</v>
      </c>
      <c r="N6" s="4">
        <f t="shared" si="3"/>
        <v>67.08</v>
      </c>
      <c r="O6" s="4">
        <f t="shared" si="4"/>
        <v>182</v>
      </c>
      <c r="P6" s="4">
        <f t="shared" si="5"/>
        <v>2184</v>
      </c>
      <c r="Q6" s="5">
        <f t="shared" si="6"/>
        <v>141.96</v>
      </c>
    </row>
    <row r="7" spans="1:17" ht="12">
      <c r="A7" s="3" t="s">
        <v>0</v>
      </c>
      <c r="B7" s="3" t="s">
        <v>0</v>
      </c>
      <c r="C7" s="3" t="s">
        <v>52</v>
      </c>
      <c r="D7" s="3">
        <v>12</v>
      </c>
      <c r="E7" s="5">
        <v>0.6</v>
      </c>
      <c r="F7" s="4">
        <v>48</v>
      </c>
      <c r="G7" s="4">
        <f t="shared" si="0"/>
        <v>28.799999999999997</v>
      </c>
      <c r="H7" s="4">
        <v>24</v>
      </c>
      <c r="I7" s="4">
        <f t="shared" si="1"/>
        <v>14.399999999999999</v>
      </c>
      <c r="J7" s="4">
        <v>0</v>
      </c>
      <c r="K7" s="4">
        <f t="shared" si="2"/>
        <v>0</v>
      </c>
      <c r="L7" s="4">
        <v>0</v>
      </c>
      <c r="M7" s="4">
        <v>39</v>
      </c>
      <c r="N7" s="4">
        <f t="shared" si="3"/>
        <v>23.4</v>
      </c>
      <c r="O7" s="4">
        <f t="shared" si="4"/>
        <v>33</v>
      </c>
      <c r="P7" s="4">
        <f t="shared" si="5"/>
        <v>396</v>
      </c>
      <c r="Q7" s="5">
        <f t="shared" si="6"/>
        <v>19.8</v>
      </c>
    </row>
    <row r="8" spans="1:17" ht="12">
      <c r="A8" s="3" t="s">
        <v>0</v>
      </c>
      <c r="B8" s="3" t="s">
        <v>0</v>
      </c>
      <c r="C8" s="3" t="s">
        <v>53</v>
      </c>
      <c r="D8" s="3">
        <v>12</v>
      </c>
      <c r="E8" s="5">
        <v>0.68</v>
      </c>
      <c r="F8" s="4">
        <v>61</v>
      </c>
      <c r="G8" s="4">
        <f t="shared" si="0"/>
        <v>41.480000000000004</v>
      </c>
      <c r="H8" s="4">
        <v>0</v>
      </c>
      <c r="I8" s="4">
        <f t="shared" si="1"/>
        <v>0</v>
      </c>
      <c r="J8" s="4">
        <v>0</v>
      </c>
      <c r="K8" s="4">
        <f t="shared" si="2"/>
        <v>0</v>
      </c>
      <c r="L8" s="4">
        <v>0</v>
      </c>
      <c r="M8" s="4">
        <v>48</v>
      </c>
      <c r="N8" s="4">
        <f t="shared" si="3"/>
        <v>32.64</v>
      </c>
      <c r="O8" s="4">
        <f t="shared" si="4"/>
        <v>13</v>
      </c>
      <c r="P8" s="4">
        <f t="shared" si="5"/>
        <v>156</v>
      </c>
      <c r="Q8" s="5">
        <f t="shared" si="6"/>
        <v>8.84</v>
      </c>
    </row>
    <row r="9" spans="1:17" ht="12">
      <c r="A9" s="3" t="s">
        <v>0</v>
      </c>
      <c r="B9" s="3" t="s">
        <v>0</v>
      </c>
      <c r="C9" s="3" t="s">
        <v>54</v>
      </c>
      <c r="D9" s="3">
        <v>12</v>
      </c>
      <c r="E9" s="5">
        <v>0.75</v>
      </c>
      <c r="F9" s="4">
        <v>34</v>
      </c>
      <c r="G9" s="4">
        <f t="shared" si="0"/>
        <v>25.5</v>
      </c>
      <c r="H9" s="4">
        <v>48</v>
      </c>
      <c r="I9" s="4">
        <f t="shared" si="1"/>
        <v>36</v>
      </c>
      <c r="J9" s="4">
        <v>0</v>
      </c>
      <c r="K9" s="4">
        <f t="shared" si="2"/>
        <v>0</v>
      </c>
      <c r="L9" s="4">
        <v>0</v>
      </c>
      <c r="M9" s="4">
        <v>42</v>
      </c>
      <c r="N9" s="4">
        <f t="shared" si="3"/>
        <v>31.5</v>
      </c>
      <c r="O9" s="4">
        <f t="shared" si="4"/>
        <v>40</v>
      </c>
      <c r="P9" s="4">
        <f t="shared" si="5"/>
        <v>480</v>
      </c>
      <c r="Q9" s="5">
        <f t="shared" si="6"/>
        <v>30</v>
      </c>
    </row>
    <row r="10" spans="3:17" ht="12">
      <c r="C10" s="7" t="s">
        <v>43</v>
      </c>
      <c r="D10" s="7" t="s">
        <v>0</v>
      </c>
      <c r="E10" s="7" t="s">
        <v>0</v>
      </c>
      <c r="F10" s="8">
        <f aca="true" t="shared" si="7" ref="F10:Q10">SUM(F2:F9)</f>
        <v>839</v>
      </c>
      <c r="G10" s="8">
        <f t="shared" si="7"/>
        <v>629.3599999999999</v>
      </c>
      <c r="H10" s="8">
        <f t="shared" si="7"/>
        <v>768</v>
      </c>
      <c r="I10" s="8">
        <f t="shared" si="7"/>
        <v>583.2</v>
      </c>
      <c r="J10" s="8">
        <f t="shared" si="7"/>
        <v>0</v>
      </c>
      <c r="K10" s="8">
        <f t="shared" si="7"/>
        <v>0</v>
      </c>
      <c r="L10" s="8">
        <f t="shared" si="7"/>
        <v>0</v>
      </c>
      <c r="M10" s="8">
        <f t="shared" si="7"/>
        <v>551</v>
      </c>
      <c r="N10" s="8">
        <f t="shared" si="7"/>
        <v>411.00999999999993</v>
      </c>
      <c r="O10" s="8">
        <f t="shared" si="7"/>
        <v>1056</v>
      </c>
      <c r="P10" s="8">
        <f t="shared" si="7"/>
        <v>12672</v>
      </c>
      <c r="Q10" s="10">
        <f t="shared" si="7"/>
        <v>801.5500000000001</v>
      </c>
    </row>
    <row r="11" spans="1:17" ht="12">
      <c r="A11" s="3" t="s">
        <v>0</v>
      </c>
      <c r="B11" s="3" t="s">
        <v>55</v>
      </c>
      <c r="C11" s="3" t="s">
        <v>56</v>
      </c>
      <c r="D11" s="3">
        <v>1984</v>
      </c>
      <c r="E11" s="5">
        <v>92</v>
      </c>
      <c r="F11" s="4">
        <v>2.35</v>
      </c>
      <c r="G11" s="4">
        <f>F11*E11</f>
        <v>216.20000000000002</v>
      </c>
      <c r="H11" s="4">
        <v>0</v>
      </c>
      <c r="I11" s="4">
        <f>H11*E11</f>
        <v>0</v>
      </c>
      <c r="J11" s="4">
        <v>0</v>
      </c>
      <c r="K11" s="4">
        <f>J11*E11</f>
        <v>0</v>
      </c>
      <c r="L11" s="4">
        <v>0</v>
      </c>
      <c r="M11" s="4">
        <v>0.65</v>
      </c>
      <c r="N11" s="4">
        <f>M11*E11</f>
        <v>59.800000000000004</v>
      </c>
      <c r="O11" s="4">
        <f>F11+H11-J11-M11</f>
        <v>1.7000000000000002</v>
      </c>
      <c r="P11" s="4">
        <f>O11*D11</f>
        <v>3372.8</v>
      </c>
      <c r="Q11" s="5">
        <f>E11*O11</f>
        <v>156.4</v>
      </c>
    </row>
    <row r="12" spans="3:17" ht="12">
      <c r="C12" s="7" t="s">
        <v>43</v>
      </c>
      <c r="D12" s="7" t="s">
        <v>0</v>
      </c>
      <c r="E12" s="7" t="s">
        <v>0</v>
      </c>
      <c r="F12" s="8">
        <f aca="true" t="shared" si="8" ref="F12:Q12">SUM(F11:F11)</f>
        <v>2.35</v>
      </c>
      <c r="G12" s="8">
        <f t="shared" si="8"/>
        <v>216.20000000000002</v>
      </c>
      <c r="H12" s="8">
        <f t="shared" si="8"/>
        <v>0</v>
      </c>
      <c r="I12" s="8">
        <f t="shared" si="8"/>
        <v>0</v>
      </c>
      <c r="J12" s="8">
        <f t="shared" si="8"/>
        <v>0</v>
      </c>
      <c r="K12" s="8">
        <f t="shared" si="8"/>
        <v>0</v>
      </c>
      <c r="L12" s="8">
        <f t="shared" si="8"/>
        <v>0</v>
      </c>
      <c r="M12" s="8">
        <f t="shared" si="8"/>
        <v>0.65</v>
      </c>
      <c r="N12" s="8">
        <f t="shared" si="8"/>
        <v>59.800000000000004</v>
      </c>
      <c r="O12" s="8">
        <f t="shared" si="8"/>
        <v>1.7000000000000002</v>
      </c>
      <c r="P12" s="8">
        <f t="shared" si="8"/>
        <v>3372.8</v>
      </c>
      <c r="Q12" s="10">
        <f t="shared" si="8"/>
        <v>156.4</v>
      </c>
    </row>
    <row r="13" spans="1:17" ht="12">
      <c r="A13" s="3" t="s">
        <v>0</v>
      </c>
      <c r="B13" s="3" t="s">
        <v>60</v>
      </c>
      <c r="C13" s="3" t="s">
        <v>61</v>
      </c>
      <c r="D13" s="3">
        <v>12</v>
      </c>
      <c r="E13" s="5">
        <v>1.15</v>
      </c>
      <c r="F13" s="4">
        <v>69</v>
      </c>
      <c r="G13" s="4">
        <f aca="true" t="shared" si="9" ref="G13:G20">F13*E13</f>
        <v>79.35</v>
      </c>
      <c r="H13" s="4">
        <v>0</v>
      </c>
      <c r="I13" s="4">
        <f aca="true" t="shared" si="10" ref="I13:I20">H13*E13</f>
        <v>0</v>
      </c>
      <c r="J13" s="4">
        <v>0</v>
      </c>
      <c r="K13" s="4">
        <f aca="true" t="shared" si="11" ref="K13:K20">J13*E13</f>
        <v>0</v>
      </c>
      <c r="L13" s="4">
        <v>0</v>
      </c>
      <c r="M13" s="4">
        <v>51</v>
      </c>
      <c r="N13" s="4">
        <f aca="true" t="shared" si="12" ref="N13:N20">M13*E13</f>
        <v>58.65</v>
      </c>
      <c r="O13" s="4">
        <f aca="true" t="shared" si="13" ref="O13:O20">F13+H13-J13-M13</f>
        <v>18</v>
      </c>
      <c r="P13" s="4">
        <f aca="true" t="shared" si="14" ref="P13:P20">O13*D13</f>
        <v>216</v>
      </c>
      <c r="Q13" s="5">
        <f aca="true" t="shared" si="15" ref="Q13:Q20">E13*O13</f>
        <v>20.7</v>
      </c>
    </row>
    <row r="14" spans="1:17" ht="12">
      <c r="A14" s="3" t="s">
        <v>0</v>
      </c>
      <c r="B14" s="3" t="s">
        <v>0</v>
      </c>
      <c r="C14" s="3" t="s">
        <v>62</v>
      </c>
      <c r="D14" s="3">
        <v>12</v>
      </c>
      <c r="E14" s="5">
        <v>1.05</v>
      </c>
      <c r="F14" s="4">
        <v>48</v>
      </c>
      <c r="G14" s="4">
        <f t="shared" si="9"/>
        <v>50.400000000000006</v>
      </c>
      <c r="H14" s="4">
        <v>0</v>
      </c>
      <c r="I14" s="4">
        <f t="shared" si="10"/>
        <v>0</v>
      </c>
      <c r="J14" s="4">
        <v>0</v>
      </c>
      <c r="K14" s="4">
        <f t="shared" si="11"/>
        <v>0</v>
      </c>
      <c r="L14" s="4">
        <v>0</v>
      </c>
      <c r="M14" s="4">
        <v>42</v>
      </c>
      <c r="N14" s="4">
        <f t="shared" si="12"/>
        <v>44.1</v>
      </c>
      <c r="O14" s="4">
        <f t="shared" si="13"/>
        <v>6</v>
      </c>
      <c r="P14" s="4">
        <f t="shared" si="14"/>
        <v>72</v>
      </c>
      <c r="Q14" s="5">
        <f t="shared" si="15"/>
        <v>6.300000000000001</v>
      </c>
    </row>
    <row r="15" spans="1:17" ht="12">
      <c r="A15" s="3" t="s">
        <v>0</v>
      </c>
      <c r="B15" s="3" t="s">
        <v>0</v>
      </c>
      <c r="C15" s="3" t="s">
        <v>63</v>
      </c>
      <c r="D15" s="3">
        <v>12</v>
      </c>
      <c r="E15" s="5">
        <v>1.1</v>
      </c>
      <c r="F15" s="4">
        <v>124</v>
      </c>
      <c r="G15" s="4">
        <f t="shared" si="9"/>
        <v>136.4</v>
      </c>
      <c r="H15" s="4">
        <v>72</v>
      </c>
      <c r="I15" s="4">
        <f t="shared" si="10"/>
        <v>79.2</v>
      </c>
      <c r="J15" s="4">
        <v>0</v>
      </c>
      <c r="K15" s="4">
        <f t="shared" si="11"/>
        <v>0</v>
      </c>
      <c r="L15" s="4">
        <v>0</v>
      </c>
      <c r="M15" s="4">
        <v>101</v>
      </c>
      <c r="N15" s="4">
        <f t="shared" si="12"/>
        <v>111.10000000000001</v>
      </c>
      <c r="O15" s="4">
        <f t="shared" si="13"/>
        <v>95</v>
      </c>
      <c r="P15" s="4">
        <f t="shared" si="14"/>
        <v>1140</v>
      </c>
      <c r="Q15" s="5">
        <f t="shared" si="15"/>
        <v>104.50000000000001</v>
      </c>
    </row>
    <row r="16" spans="1:17" ht="12">
      <c r="A16" s="3" t="s">
        <v>0</v>
      </c>
      <c r="B16" s="3" t="s">
        <v>0</v>
      </c>
      <c r="C16" s="3" t="s">
        <v>64</v>
      </c>
      <c r="D16" s="3">
        <v>12</v>
      </c>
      <c r="E16" s="5">
        <v>1.42</v>
      </c>
      <c r="F16" s="4">
        <v>24</v>
      </c>
      <c r="G16" s="4">
        <f t="shared" si="9"/>
        <v>34.08</v>
      </c>
      <c r="H16" s="4">
        <v>0</v>
      </c>
      <c r="I16" s="4">
        <f t="shared" si="10"/>
        <v>0</v>
      </c>
      <c r="J16" s="4">
        <v>0</v>
      </c>
      <c r="K16" s="4">
        <f t="shared" si="11"/>
        <v>0</v>
      </c>
      <c r="L16" s="4">
        <v>0</v>
      </c>
      <c r="M16" s="4">
        <v>10</v>
      </c>
      <c r="N16" s="4">
        <f t="shared" si="12"/>
        <v>14.2</v>
      </c>
      <c r="O16" s="4">
        <f t="shared" si="13"/>
        <v>14</v>
      </c>
      <c r="P16" s="4">
        <f t="shared" si="14"/>
        <v>168</v>
      </c>
      <c r="Q16" s="5">
        <f t="shared" si="15"/>
        <v>19.88</v>
      </c>
    </row>
    <row r="17" spans="1:17" ht="12">
      <c r="A17" s="3" t="s">
        <v>0</v>
      </c>
      <c r="B17" s="3" t="s">
        <v>0</v>
      </c>
      <c r="C17" s="3" t="s">
        <v>65</v>
      </c>
      <c r="D17" s="3">
        <v>12</v>
      </c>
      <c r="E17" s="5">
        <v>1.15</v>
      </c>
      <c r="F17" s="4">
        <v>73</v>
      </c>
      <c r="G17" s="4">
        <f t="shared" si="9"/>
        <v>83.94999999999999</v>
      </c>
      <c r="H17" s="4">
        <v>72</v>
      </c>
      <c r="I17" s="4">
        <f t="shared" si="10"/>
        <v>82.8</v>
      </c>
      <c r="J17" s="4">
        <v>0</v>
      </c>
      <c r="K17" s="4">
        <f t="shared" si="11"/>
        <v>0</v>
      </c>
      <c r="L17" s="4">
        <v>0</v>
      </c>
      <c r="M17" s="4">
        <v>52</v>
      </c>
      <c r="N17" s="4">
        <f t="shared" si="12"/>
        <v>59.8</v>
      </c>
      <c r="O17" s="4">
        <f t="shared" si="13"/>
        <v>93</v>
      </c>
      <c r="P17" s="4">
        <f t="shared" si="14"/>
        <v>1116</v>
      </c>
      <c r="Q17" s="5">
        <f t="shared" si="15"/>
        <v>106.94999999999999</v>
      </c>
    </row>
    <row r="18" spans="1:17" ht="12">
      <c r="A18" s="3" t="s">
        <v>0</v>
      </c>
      <c r="B18" s="3" t="s">
        <v>0</v>
      </c>
      <c r="C18" s="3" t="s">
        <v>66</v>
      </c>
      <c r="D18" s="3">
        <v>12</v>
      </c>
      <c r="E18" s="5">
        <v>0.96</v>
      </c>
      <c r="F18" s="4">
        <v>82</v>
      </c>
      <c r="G18" s="4">
        <f t="shared" si="9"/>
        <v>78.72</v>
      </c>
      <c r="H18" s="4">
        <v>0</v>
      </c>
      <c r="I18" s="4">
        <f t="shared" si="10"/>
        <v>0</v>
      </c>
      <c r="J18" s="4">
        <v>0</v>
      </c>
      <c r="K18" s="4">
        <f t="shared" si="11"/>
        <v>0</v>
      </c>
      <c r="L18" s="4">
        <v>0</v>
      </c>
      <c r="M18" s="4">
        <v>62</v>
      </c>
      <c r="N18" s="4">
        <f t="shared" si="12"/>
        <v>59.519999999999996</v>
      </c>
      <c r="O18" s="4">
        <f t="shared" si="13"/>
        <v>20</v>
      </c>
      <c r="P18" s="4">
        <f t="shared" si="14"/>
        <v>240</v>
      </c>
      <c r="Q18" s="5">
        <f t="shared" si="15"/>
        <v>19.2</v>
      </c>
    </row>
    <row r="19" spans="1:17" ht="12">
      <c r="A19" s="3" t="s">
        <v>0</v>
      </c>
      <c r="B19" s="3" t="s">
        <v>0</v>
      </c>
      <c r="C19" s="3" t="s">
        <v>67</v>
      </c>
      <c r="D19" s="3">
        <v>12</v>
      </c>
      <c r="E19" s="5">
        <v>1.11</v>
      </c>
      <c r="F19" s="4">
        <v>24</v>
      </c>
      <c r="G19" s="4">
        <f t="shared" si="9"/>
        <v>26.64</v>
      </c>
      <c r="H19" s="4">
        <v>0</v>
      </c>
      <c r="I19" s="4">
        <f t="shared" si="10"/>
        <v>0</v>
      </c>
      <c r="J19" s="4">
        <v>0</v>
      </c>
      <c r="K19" s="4">
        <f t="shared" si="11"/>
        <v>0</v>
      </c>
      <c r="L19" s="4">
        <v>0</v>
      </c>
      <c r="M19" s="4">
        <v>24</v>
      </c>
      <c r="N19" s="4">
        <f t="shared" si="12"/>
        <v>26.64</v>
      </c>
      <c r="O19" s="4">
        <f t="shared" si="13"/>
        <v>0</v>
      </c>
      <c r="P19" s="4">
        <f t="shared" si="14"/>
        <v>0</v>
      </c>
      <c r="Q19" s="5">
        <f t="shared" si="15"/>
        <v>0</v>
      </c>
    </row>
    <row r="20" spans="1:17" ht="12">
      <c r="A20" s="3" t="s">
        <v>0</v>
      </c>
      <c r="B20" s="3" t="s">
        <v>0</v>
      </c>
      <c r="C20" s="3" t="s">
        <v>68</v>
      </c>
      <c r="D20" s="3">
        <v>12</v>
      </c>
      <c r="E20" s="5">
        <v>0.93</v>
      </c>
      <c r="F20" s="4">
        <v>69</v>
      </c>
      <c r="G20" s="4">
        <f t="shared" si="9"/>
        <v>64.17</v>
      </c>
      <c r="H20" s="4">
        <v>96</v>
      </c>
      <c r="I20" s="4">
        <f t="shared" si="10"/>
        <v>89.28</v>
      </c>
      <c r="J20" s="4">
        <v>0</v>
      </c>
      <c r="K20" s="4">
        <f t="shared" si="11"/>
        <v>0</v>
      </c>
      <c r="L20" s="4">
        <v>0</v>
      </c>
      <c r="M20" s="4">
        <v>59</v>
      </c>
      <c r="N20" s="4">
        <f t="shared" si="12"/>
        <v>54.870000000000005</v>
      </c>
      <c r="O20" s="4">
        <f t="shared" si="13"/>
        <v>106</v>
      </c>
      <c r="P20" s="4">
        <f t="shared" si="14"/>
        <v>1272</v>
      </c>
      <c r="Q20" s="5">
        <f t="shared" si="15"/>
        <v>98.58</v>
      </c>
    </row>
    <row r="21" spans="3:17" ht="12">
      <c r="C21" s="7" t="s">
        <v>43</v>
      </c>
      <c r="D21" s="7" t="s">
        <v>0</v>
      </c>
      <c r="E21" s="7" t="s">
        <v>0</v>
      </c>
      <c r="F21" s="8">
        <f aca="true" t="shared" si="16" ref="F21:Q21">SUM(F13:F20)</f>
        <v>513</v>
      </c>
      <c r="G21" s="8">
        <f t="shared" si="16"/>
        <v>553.7099999999999</v>
      </c>
      <c r="H21" s="8">
        <f t="shared" si="16"/>
        <v>240</v>
      </c>
      <c r="I21" s="8">
        <f t="shared" si="16"/>
        <v>251.28</v>
      </c>
      <c r="J21" s="8">
        <f t="shared" si="16"/>
        <v>0</v>
      </c>
      <c r="K21" s="8">
        <f t="shared" si="16"/>
        <v>0</v>
      </c>
      <c r="L21" s="8">
        <f t="shared" si="16"/>
        <v>0</v>
      </c>
      <c r="M21" s="8">
        <f t="shared" si="16"/>
        <v>401</v>
      </c>
      <c r="N21" s="8">
        <f t="shared" si="16"/>
        <v>428.88</v>
      </c>
      <c r="O21" s="8">
        <f t="shared" si="16"/>
        <v>352</v>
      </c>
      <c r="P21" s="8">
        <f t="shared" si="16"/>
        <v>4224</v>
      </c>
      <c r="Q21" s="10">
        <f t="shared" si="16"/>
        <v>376.10999999999996</v>
      </c>
    </row>
    <row r="22" spans="1:17" ht="12">
      <c r="A22" s="3" t="s">
        <v>0</v>
      </c>
      <c r="B22" s="3" t="s">
        <v>69</v>
      </c>
      <c r="C22" s="3" t="s">
        <v>70</v>
      </c>
      <c r="D22" s="3">
        <v>1984</v>
      </c>
      <c r="E22" s="5">
        <v>129</v>
      </c>
      <c r="F22" s="4">
        <v>1.75</v>
      </c>
      <c r="G22" s="4">
        <f aca="true" t="shared" si="17" ref="G22:G28">F22*E22</f>
        <v>225.75</v>
      </c>
      <c r="H22" s="4">
        <v>0</v>
      </c>
      <c r="I22" s="4">
        <f aca="true" t="shared" si="18" ref="I22:I28">H22*E22</f>
        <v>0</v>
      </c>
      <c r="J22" s="4">
        <v>0</v>
      </c>
      <c r="K22" s="4">
        <f aca="true" t="shared" si="19" ref="K22:K28">J22*E22</f>
        <v>0</v>
      </c>
      <c r="L22" s="4">
        <v>0</v>
      </c>
      <c r="M22" s="4">
        <v>0.85</v>
      </c>
      <c r="N22" s="4">
        <f aca="true" t="shared" si="20" ref="N22:N28">M22*E22</f>
        <v>109.64999999999999</v>
      </c>
      <c r="O22" s="4">
        <f aca="true" t="shared" si="21" ref="O22:O28">F22+H22-J22-M22</f>
        <v>0.9</v>
      </c>
      <c r="P22" s="4">
        <f aca="true" t="shared" si="22" ref="P22:P28">O22*D22</f>
        <v>1785.6000000000001</v>
      </c>
      <c r="Q22" s="5">
        <f aca="true" t="shared" si="23" ref="Q22:Q28">E22*O22</f>
        <v>116.10000000000001</v>
      </c>
    </row>
    <row r="23" spans="1:17" ht="12">
      <c r="A23" s="3" t="s">
        <v>0</v>
      </c>
      <c r="B23" s="3" t="s">
        <v>0</v>
      </c>
      <c r="C23" s="3" t="s">
        <v>72</v>
      </c>
      <c r="D23" s="3">
        <v>1689.6</v>
      </c>
      <c r="E23" s="5">
        <v>146</v>
      </c>
      <c r="F23" s="4">
        <v>1.5</v>
      </c>
      <c r="G23" s="4">
        <f t="shared" si="17"/>
        <v>219</v>
      </c>
      <c r="H23" s="4">
        <v>0</v>
      </c>
      <c r="I23" s="4">
        <f t="shared" si="18"/>
        <v>0</v>
      </c>
      <c r="J23" s="4">
        <v>0</v>
      </c>
      <c r="K23" s="4">
        <f t="shared" si="19"/>
        <v>0</v>
      </c>
      <c r="L23" s="4">
        <v>0</v>
      </c>
      <c r="M23" s="4">
        <v>0.65</v>
      </c>
      <c r="N23" s="4">
        <f t="shared" si="20"/>
        <v>94.9</v>
      </c>
      <c r="O23" s="4">
        <f t="shared" si="21"/>
        <v>0.85</v>
      </c>
      <c r="P23" s="4">
        <f t="shared" si="22"/>
        <v>1436.1599999999999</v>
      </c>
      <c r="Q23" s="5">
        <f t="shared" si="23"/>
        <v>124.1</v>
      </c>
    </row>
    <row r="24" spans="1:17" ht="12">
      <c r="A24" s="3" t="s">
        <v>0</v>
      </c>
      <c r="B24" s="3" t="s">
        <v>0</v>
      </c>
      <c r="C24" s="3" t="s">
        <v>74</v>
      </c>
      <c r="D24" s="3">
        <v>1984</v>
      </c>
      <c r="E24" s="5">
        <v>135</v>
      </c>
      <c r="F24" s="4">
        <v>1.5</v>
      </c>
      <c r="G24" s="4">
        <f t="shared" si="17"/>
        <v>202.5</v>
      </c>
      <c r="H24" s="4">
        <v>2</v>
      </c>
      <c r="I24" s="4">
        <f t="shared" si="18"/>
        <v>270</v>
      </c>
      <c r="J24" s="4">
        <v>0</v>
      </c>
      <c r="K24" s="4">
        <f t="shared" si="19"/>
        <v>0</v>
      </c>
      <c r="L24" s="4">
        <v>0</v>
      </c>
      <c r="M24" s="4">
        <v>2</v>
      </c>
      <c r="N24" s="4">
        <f t="shared" si="20"/>
        <v>270</v>
      </c>
      <c r="O24" s="4">
        <f t="shared" si="21"/>
        <v>1.5</v>
      </c>
      <c r="P24" s="4">
        <f t="shared" si="22"/>
        <v>2976</v>
      </c>
      <c r="Q24" s="5">
        <f t="shared" si="23"/>
        <v>202.5</v>
      </c>
    </row>
    <row r="25" spans="1:17" ht="12">
      <c r="A25" s="3" t="s">
        <v>0</v>
      </c>
      <c r="B25" s="3" t="s">
        <v>0</v>
      </c>
      <c r="C25" s="3" t="s">
        <v>76</v>
      </c>
      <c r="D25" s="3">
        <v>1984</v>
      </c>
      <c r="E25" s="5">
        <v>126</v>
      </c>
      <c r="F25" s="4">
        <v>1.8</v>
      </c>
      <c r="G25" s="4">
        <f t="shared" si="17"/>
        <v>226.8</v>
      </c>
      <c r="H25" s="4">
        <v>1</v>
      </c>
      <c r="I25" s="4">
        <f t="shared" si="18"/>
        <v>126</v>
      </c>
      <c r="J25" s="4">
        <v>0</v>
      </c>
      <c r="K25" s="4">
        <f t="shared" si="19"/>
        <v>0</v>
      </c>
      <c r="L25" s="4">
        <v>0</v>
      </c>
      <c r="M25" s="4">
        <v>2.35</v>
      </c>
      <c r="N25" s="4">
        <f t="shared" si="20"/>
        <v>296.1</v>
      </c>
      <c r="O25" s="4">
        <f t="shared" si="21"/>
        <v>0.44999999999999973</v>
      </c>
      <c r="P25" s="4">
        <f t="shared" si="22"/>
        <v>892.7999999999995</v>
      </c>
      <c r="Q25" s="5">
        <f t="shared" si="23"/>
        <v>56.69999999999997</v>
      </c>
    </row>
    <row r="26" spans="1:17" ht="12">
      <c r="A26" s="3" t="s">
        <v>0</v>
      </c>
      <c r="B26" s="3" t="s">
        <v>0</v>
      </c>
      <c r="C26" s="3" t="s">
        <v>78</v>
      </c>
      <c r="D26" s="3">
        <v>1984</v>
      </c>
      <c r="E26" s="5">
        <v>120</v>
      </c>
      <c r="F26" s="4">
        <v>1.45</v>
      </c>
      <c r="G26" s="4">
        <f t="shared" si="17"/>
        <v>174</v>
      </c>
      <c r="H26" s="4">
        <v>1</v>
      </c>
      <c r="I26" s="4">
        <f t="shared" si="18"/>
        <v>120</v>
      </c>
      <c r="J26" s="4">
        <v>0</v>
      </c>
      <c r="K26" s="4">
        <f t="shared" si="19"/>
        <v>0</v>
      </c>
      <c r="L26" s="4">
        <v>0</v>
      </c>
      <c r="M26" s="4">
        <v>0.7</v>
      </c>
      <c r="N26" s="4">
        <f t="shared" si="20"/>
        <v>84</v>
      </c>
      <c r="O26" s="4">
        <f t="shared" si="21"/>
        <v>1.7500000000000002</v>
      </c>
      <c r="P26" s="4">
        <f t="shared" si="22"/>
        <v>3472.0000000000005</v>
      </c>
      <c r="Q26" s="5">
        <f t="shared" si="23"/>
        <v>210.00000000000003</v>
      </c>
    </row>
    <row r="27" spans="1:17" ht="12">
      <c r="A27" s="3" t="s">
        <v>0</v>
      </c>
      <c r="B27" s="3" t="s">
        <v>0</v>
      </c>
      <c r="C27" s="3" t="s">
        <v>80</v>
      </c>
      <c r="D27" s="3">
        <v>1689.6</v>
      </c>
      <c r="E27" s="5">
        <v>132</v>
      </c>
      <c r="F27" s="4">
        <v>1.6</v>
      </c>
      <c r="G27" s="4">
        <f t="shared" si="17"/>
        <v>211.20000000000002</v>
      </c>
      <c r="H27" s="4">
        <v>1</v>
      </c>
      <c r="I27" s="4">
        <f t="shared" si="18"/>
        <v>132</v>
      </c>
      <c r="J27" s="4">
        <v>0</v>
      </c>
      <c r="K27" s="4">
        <f t="shared" si="19"/>
        <v>0</v>
      </c>
      <c r="L27" s="4">
        <v>0</v>
      </c>
      <c r="M27" s="4">
        <v>1.25</v>
      </c>
      <c r="N27" s="4">
        <f t="shared" si="20"/>
        <v>165</v>
      </c>
      <c r="O27" s="4">
        <f t="shared" si="21"/>
        <v>1.35</v>
      </c>
      <c r="P27" s="4">
        <f t="shared" si="22"/>
        <v>2280.96</v>
      </c>
      <c r="Q27" s="5">
        <f t="shared" si="23"/>
        <v>178.20000000000002</v>
      </c>
    </row>
    <row r="28" spans="1:17" ht="12">
      <c r="A28" s="3" t="s">
        <v>0</v>
      </c>
      <c r="B28" s="3" t="s">
        <v>0</v>
      </c>
      <c r="C28" s="3" t="s">
        <v>82</v>
      </c>
      <c r="D28" s="3">
        <v>1984</v>
      </c>
      <c r="E28" s="5">
        <v>126</v>
      </c>
      <c r="F28" s="4">
        <v>1</v>
      </c>
      <c r="G28" s="4">
        <f t="shared" si="17"/>
        <v>126</v>
      </c>
      <c r="H28" s="4">
        <v>3</v>
      </c>
      <c r="I28" s="4">
        <f t="shared" si="18"/>
        <v>378</v>
      </c>
      <c r="J28" s="4">
        <v>0</v>
      </c>
      <c r="K28" s="4">
        <f t="shared" si="19"/>
        <v>0</v>
      </c>
      <c r="L28" s="4">
        <v>0</v>
      </c>
      <c r="M28" s="4">
        <v>1.35</v>
      </c>
      <c r="N28" s="4">
        <f t="shared" si="20"/>
        <v>170.10000000000002</v>
      </c>
      <c r="O28" s="4">
        <f t="shared" si="21"/>
        <v>2.65</v>
      </c>
      <c r="P28" s="4">
        <f t="shared" si="22"/>
        <v>5257.599999999999</v>
      </c>
      <c r="Q28" s="5">
        <f t="shared" si="23"/>
        <v>333.9</v>
      </c>
    </row>
    <row r="29" spans="3:17" ht="12">
      <c r="C29" s="7" t="s">
        <v>43</v>
      </c>
      <c r="D29" s="7" t="s">
        <v>0</v>
      </c>
      <c r="E29" s="7" t="s">
        <v>0</v>
      </c>
      <c r="F29" s="8">
        <f aca="true" t="shared" si="24" ref="F29:Q29">SUM(F22:F28)</f>
        <v>10.6</v>
      </c>
      <c r="G29" s="8">
        <f t="shared" si="24"/>
        <v>1385.25</v>
      </c>
      <c r="H29" s="8">
        <f t="shared" si="24"/>
        <v>8</v>
      </c>
      <c r="I29" s="8">
        <f t="shared" si="24"/>
        <v>1026</v>
      </c>
      <c r="J29" s="8">
        <f t="shared" si="24"/>
        <v>0</v>
      </c>
      <c r="K29" s="8">
        <f t="shared" si="24"/>
        <v>0</v>
      </c>
      <c r="L29" s="8">
        <f t="shared" si="24"/>
        <v>0</v>
      </c>
      <c r="M29" s="8">
        <f t="shared" si="24"/>
        <v>9.15</v>
      </c>
      <c r="N29" s="8">
        <f t="shared" si="24"/>
        <v>1189.75</v>
      </c>
      <c r="O29" s="8">
        <f t="shared" si="24"/>
        <v>9.450000000000001</v>
      </c>
      <c r="P29" s="8">
        <f t="shared" si="24"/>
        <v>18101.12</v>
      </c>
      <c r="Q29" s="10">
        <f t="shared" si="24"/>
        <v>1221.5</v>
      </c>
    </row>
    <row r="30" spans="2:17" ht="12">
      <c r="B30" s="7" t="s">
        <v>43</v>
      </c>
      <c r="C30" s="7" t="s">
        <v>0</v>
      </c>
      <c r="D30" s="7" t="s">
        <v>0</v>
      </c>
      <c r="E30" s="7" t="s">
        <v>0</v>
      </c>
      <c r="F30" s="8">
        <f aca="true" t="shared" si="25" ref="F30:Q30">F10+F12+F21+F29</f>
        <v>1364.9499999999998</v>
      </c>
      <c r="G30" s="8">
        <f t="shared" si="25"/>
        <v>2784.52</v>
      </c>
      <c r="H30" s="8">
        <f t="shared" si="25"/>
        <v>1016</v>
      </c>
      <c r="I30" s="8">
        <f t="shared" si="25"/>
        <v>1860.48</v>
      </c>
      <c r="J30" s="8">
        <f t="shared" si="25"/>
        <v>0</v>
      </c>
      <c r="K30" s="8">
        <f t="shared" si="25"/>
        <v>0</v>
      </c>
      <c r="L30" s="8">
        <f t="shared" si="25"/>
        <v>0</v>
      </c>
      <c r="M30" s="8">
        <f t="shared" si="25"/>
        <v>961.8</v>
      </c>
      <c r="N30" s="8">
        <f t="shared" si="25"/>
        <v>2089.44</v>
      </c>
      <c r="O30" s="8">
        <f t="shared" si="25"/>
        <v>1419.15</v>
      </c>
      <c r="P30" s="8">
        <f t="shared" si="25"/>
        <v>38369.92</v>
      </c>
      <c r="Q30" s="10">
        <f t="shared" si="25"/>
        <v>2555.56</v>
      </c>
    </row>
    <row r="31" spans="1:17" ht="12">
      <c r="A31" s="3" t="s">
        <v>85</v>
      </c>
      <c r="B31" s="3" t="s">
        <v>86</v>
      </c>
      <c r="C31" s="3" t="s">
        <v>87</v>
      </c>
      <c r="D31" s="3">
        <v>33.814</v>
      </c>
      <c r="E31" s="5">
        <v>23.83</v>
      </c>
      <c r="F31" s="4">
        <v>7.9</v>
      </c>
      <c r="G31" s="4">
        <f aca="true" t="shared" si="26" ref="G31:G62">F31*E31</f>
        <v>188.257</v>
      </c>
      <c r="H31" s="4">
        <v>12</v>
      </c>
      <c r="I31" s="4">
        <f aca="true" t="shared" si="27" ref="I31:I62">H31*E31</f>
        <v>285.96</v>
      </c>
      <c r="J31" s="4">
        <v>0</v>
      </c>
      <c r="K31" s="4">
        <f aca="true" t="shared" si="28" ref="K31:K62">J31*E31</f>
        <v>0</v>
      </c>
      <c r="L31" s="4">
        <v>0</v>
      </c>
      <c r="M31" s="4">
        <v>15.5</v>
      </c>
      <c r="N31" s="4">
        <f aca="true" t="shared" si="29" ref="N31:N62">M31*E31</f>
        <v>369.36499999999995</v>
      </c>
      <c r="O31" s="4">
        <f aca="true" t="shared" si="30" ref="O31:O62">F31+H31-J31-M31</f>
        <v>4.399999999999999</v>
      </c>
      <c r="P31" s="4">
        <f aca="true" t="shared" si="31" ref="P31:P62">O31*D31</f>
        <v>148.78159999999994</v>
      </c>
      <c r="Q31" s="5">
        <f aca="true" t="shared" si="32" ref="Q31:Q62">E31*O31</f>
        <v>104.85199999999996</v>
      </c>
    </row>
    <row r="32" spans="1:17" ht="12">
      <c r="A32" s="3" t="s">
        <v>0</v>
      </c>
      <c r="B32" s="3" t="s">
        <v>0</v>
      </c>
      <c r="C32" s="3" t="s">
        <v>90</v>
      </c>
      <c r="D32" s="3">
        <v>33.814</v>
      </c>
      <c r="E32" s="5">
        <v>23.83</v>
      </c>
      <c r="F32" s="4">
        <v>8.8</v>
      </c>
      <c r="G32" s="4">
        <f t="shared" si="26"/>
        <v>209.704</v>
      </c>
      <c r="H32" s="4">
        <v>12</v>
      </c>
      <c r="I32" s="4">
        <f t="shared" si="27"/>
        <v>285.96</v>
      </c>
      <c r="J32" s="4">
        <v>0</v>
      </c>
      <c r="K32" s="4">
        <f t="shared" si="28"/>
        <v>0</v>
      </c>
      <c r="L32" s="4">
        <v>0</v>
      </c>
      <c r="M32" s="4">
        <v>16.75</v>
      </c>
      <c r="N32" s="4">
        <f t="shared" si="29"/>
        <v>399.1525</v>
      </c>
      <c r="O32" s="4">
        <f t="shared" si="30"/>
        <v>4.050000000000001</v>
      </c>
      <c r="P32" s="4">
        <f t="shared" si="31"/>
        <v>136.94670000000002</v>
      </c>
      <c r="Q32" s="5">
        <f t="shared" si="32"/>
        <v>96.51150000000001</v>
      </c>
    </row>
    <row r="33" spans="1:17" ht="12">
      <c r="A33" s="3" t="s">
        <v>0</v>
      </c>
      <c r="B33" s="3" t="s">
        <v>0</v>
      </c>
      <c r="C33" s="3" t="s">
        <v>93</v>
      </c>
      <c r="D33" s="3">
        <v>33.814</v>
      </c>
      <c r="E33" s="5">
        <v>21.92</v>
      </c>
      <c r="F33" s="4">
        <v>9.4</v>
      </c>
      <c r="G33" s="4">
        <f t="shared" si="26"/>
        <v>206.04800000000003</v>
      </c>
      <c r="H33" s="4">
        <v>0</v>
      </c>
      <c r="I33" s="4">
        <f t="shared" si="27"/>
        <v>0</v>
      </c>
      <c r="J33" s="4">
        <v>0</v>
      </c>
      <c r="K33" s="4">
        <f t="shared" si="28"/>
        <v>0</v>
      </c>
      <c r="L33" s="4">
        <v>0</v>
      </c>
      <c r="M33" s="4">
        <v>8.3</v>
      </c>
      <c r="N33" s="4">
        <f t="shared" si="29"/>
        <v>181.93600000000004</v>
      </c>
      <c r="O33" s="4">
        <f t="shared" si="30"/>
        <v>1.0999999999999996</v>
      </c>
      <c r="P33" s="4">
        <f t="shared" si="31"/>
        <v>37.195399999999985</v>
      </c>
      <c r="Q33" s="5">
        <f t="shared" si="32"/>
        <v>24.111999999999995</v>
      </c>
    </row>
    <row r="34" spans="1:17" ht="12">
      <c r="A34" s="3" t="s">
        <v>0</v>
      </c>
      <c r="B34" s="3" t="s">
        <v>0</v>
      </c>
      <c r="C34" s="3" t="s">
        <v>96</v>
      </c>
      <c r="D34" s="3">
        <v>33.814</v>
      </c>
      <c r="E34" s="5">
        <v>25.4</v>
      </c>
      <c r="F34" s="4">
        <v>8.7</v>
      </c>
      <c r="G34" s="4">
        <f t="shared" si="26"/>
        <v>220.97999999999996</v>
      </c>
      <c r="H34" s="4">
        <v>0</v>
      </c>
      <c r="I34" s="4">
        <f t="shared" si="27"/>
        <v>0</v>
      </c>
      <c r="J34" s="4">
        <v>0</v>
      </c>
      <c r="K34" s="4">
        <f t="shared" si="28"/>
        <v>0</v>
      </c>
      <c r="L34" s="4">
        <v>0</v>
      </c>
      <c r="M34" s="4">
        <v>7</v>
      </c>
      <c r="N34" s="4">
        <f t="shared" si="29"/>
        <v>177.79999999999998</v>
      </c>
      <c r="O34" s="4">
        <f t="shared" si="30"/>
        <v>1.6999999999999993</v>
      </c>
      <c r="P34" s="4">
        <f t="shared" si="31"/>
        <v>57.483799999999974</v>
      </c>
      <c r="Q34" s="5">
        <f t="shared" si="32"/>
        <v>43.17999999999998</v>
      </c>
    </row>
    <row r="35" spans="1:17" ht="12">
      <c r="A35" s="3" t="s">
        <v>0</v>
      </c>
      <c r="B35" s="3" t="s">
        <v>0</v>
      </c>
      <c r="C35" s="3" t="s">
        <v>99</v>
      </c>
      <c r="D35" s="3">
        <v>33.814</v>
      </c>
      <c r="E35" s="5">
        <v>25.4</v>
      </c>
      <c r="F35" s="4">
        <v>6.3</v>
      </c>
      <c r="G35" s="4">
        <f t="shared" si="26"/>
        <v>160.01999999999998</v>
      </c>
      <c r="H35" s="4">
        <v>0</v>
      </c>
      <c r="I35" s="4">
        <f t="shared" si="27"/>
        <v>0</v>
      </c>
      <c r="J35" s="4">
        <v>0</v>
      </c>
      <c r="K35" s="4">
        <f t="shared" si="28"/>
        <v>0</v>
      </c>
      <c r="L35" s="4">
        <v>0</v>
      </c>
      <c r="M35" s="4">
        <v>5.9</v>
      </c>
      <c r="N35" s="4">
        <f t="shared" si="29"/>
        <v>149.86</v>
      </c>
      <c r="O35" s="4">
        <f t="shared" si="30"/>
        <v>0.39999999999999947</v>
      </c>
      <c r="P35" s="4">
        <f t="shared" si="31"/>
        <v>13.525599999999981</v>
      </c>
      <c r="Q35" s="5">
        <f t="shared" si="32"/>
        <v>10.159999999999986</v>
      </c>
    </row>
    <row r="36" spans="1:17" ht="12">
      <c r="A36" s="3" t="s">
        <v>0</v>
      </c>
      <c r="B36" s="3" t="s">
        <v>0</v>
      </c>
      <c r="C36" s="3" t="s">
        <v>103</v>
      </c>
      <c r="D36" s="3">
        <v>33.814</v>
      </c>
      <c r="E36" s="5">
        <v>20.91</v>
      </c>
      <c r="F36" s="4">
        <v>10.4</v>
      </c>
      <c r="G36" s="4">
        <f t="shared" si="26"/>
        <v>217.464</v>
      </c>
      <c r="H36" s="4">
        <v>0</v>
      </c>
      <c r="I36" s="4">
        <f t="shared" si="27"/>
        <v>0</v>
      </c>
      <c r="J36" s="4">
        <v>0</v>
      </c>
      <c r="K36" s="4">
        <f t="shared" si="28"/>
        <v>0</v>
      </c>
      <c r="L36" s="4">
        <v>0</v>
      </c>
      <c r="M36" s="4">
        <v>6.65</v>
      </c>
      <c r="N36" s="4">
        <f t="shared" si="29"/>
        <v>139.0515</v>
      </c>
      <c r="O36" s="4">
        <f t="shared" si="30"/>
        <v>3.75</v>
      </c>
      <c r="P36" s="4">
        <f t="shared" si="31"/>
        <v>126.8025</v>
      </c>
      <c r="Q36" s="5">
        <f t="shared" si="32"/>
        <v>78.4125</v>
      </c>
    </row>
    <row r="37" spans="1:17" ht="12">
      <c r="A37" s="3" t="s">
        <v>0</v>
      </c>
      <c r="B37" s="3" t="s">
        <v>0</v>
      </c>
      <c r="C37" s="3" t="s">
        <v>106</v>
      </c>
      <c r="D37" s="3">
        <v>33.814</v>
      </c>
      <c r="E37" s="5">
        <v>21.45</v>
      </c>
      <c r="F37" s="4">
        <v>11.4</v>
      </c>
      <c r="G37" s="4">
        <f t="shared" si="26"/>
        <v>244.53</v>
      </c>
      <c r="H37" s="4">
        <v>0</v>
      </c>
      <c r="I37" s="4">
        <f t="shared" si="27"/>
        <v>0</v>
      </c>
      <c r="J37" s="4">
        <v>0</v>
      </c>
      <c r="K37" s="4">
        <f t="shared" si="28"/>
        <v>0</v>
      </c>
      <c r="L37" s="4">
        <v>0</v>
      </c>
      <c r="M37" s="4">
        <v>10.85</v>
      </c>
      <c r="N37" s="4">
        <f t="shared" si="29"/>
        <v>232.7325</v>
      </c>
      <c r="O37" s="4">
        <f t="shared" si="30"/>
        <v>0.5500000000000007</v>
      </c>
      <c r="P37" s="4">
        <f t="shared" si="31"/>
        <v>18.597700000000025</v>
      </c>
      <c r="Q37" s="5">
        <f t="shared" si="32"/>
        <v>11.797500000000015</v>
      </c>
    </row>
    <row r="38" spans="1:17" ht="12">
      <c r="A38" s="3" t="s">
        <v>0</v>
      </c>
      <c r="B38" s="3" t="s">
        <v>0</v>
      </c>
      <c r="C38" s="3" t="s">
        <v>109</v>
      </c>
      <c r="D38" s="3">
        <v>33.814</v>
      </c>
      <c r="E38" s="5">
        <v>10</v>
      </c>
      <c r="F38" s="4">
        <v>0.8</v>
      </c>
      <c r="G38" s="4">
        <f t="shared" si="26"/>
        <v>8</v>
      </c>
      <c r="H38" s="4">
        <v>0</v>
      </c>
      <c r="I38" s="4">
        <f t="shared" si="27"/>
        <v>0</v>
      </c>
      <c r="J38" s="4">
        <v>0</v>
      </c>
      <c r="K38" s="4">
        <f t="shared" si="28"/>
        <v>0</v>
      </c>
      <c r="L38" s="4">
        <v>0</v>
      </c>
      <c r="M38" s="4">
        <v>0.9</v>
      </c>
      <c r="N38" s="4">
        <f t="shared" si="29"/>
        <v>9</v>
      </c>
      <c r="O38" s="4">
        <f t="shared" si="30"/>
        <v>-0.09999999999999998</v>
      </c>
      <c r="P38" s="4">
        <f t="shared" si="31"/>
        <v>-3.3813999999999993</v>
      </c>
      <c r="Q38" s="5">
        <f t="shared" si="32"/>
        <v>-0.9999999999999998</v>
      </c>
    </row>
    <row r="39" spans="1:17" ht="12">
      <c r="A39" s="3" t="s">
        <v>0</v>
      </c>
      <c r="B39" s="3" t="s">
        <v>0</v>
      </c>
      <c r="C39" s="3" t="s">
        <v>110</v>
      </c>
      <c r="D39" s="3">
        <v>33.814</v>
      </c>
      <c r="E39" s="5">
        <v>15.5</v>
      </c>
      <c r="F39" s="4">
        <v>9</v>
      </c>
      <c r="G39" s="4">
        <f t="shared" si="26"/>
        <v>139.5</v>
      </c>
      <c r="H39" s="4">
        <v>0</v>
      </c>
      <c r="I39" s="4">
        <f t="shared" si="27"/>
        <v>0</v>
      </c>
      <c r="J39" s="4">
        <v>0</v>
      </c>
      <c r="K39" s="4">
        <f t="shared" si="28"/>
        <v>0</v>
      </c>
      <c r="L39" s="4">
        <v>0</v>
      </c>
      <c r="M39" s="4">
        <v>9</v>
      </c>
      <c r="N39" s="4">
        <f t="shared" si="29"/>
        <v>139.5</v>
      </c>
      <c r="O39" s="4">
        <f t="shared" si="30"/>
        <v>0</v>
      </c>
      <c r="P39" s="4">
        <f t="shared" si="31"/>
        <v>0</v>
      </c>
      <c r="Q39" s="5">
        <f t="shared" si="32"/>
        <v>0</v>
      </c>
    </row>
    <row r="40" spans="1:17" ht="12">
      <c r="A40" s="3" t="s">
        <v>0</v>
      </c>
      <c r="B40" s="3" t="s">
        <v>0</v>
      </c>
      <c r="C40" s="3" t="s">
        <v>111</v>
      </c>
      <c r="D40" s="3">
        <v>33.814</v>
      </c>
      <c r="E40" s="5">
        <v>16.45</v>
      </c>
      <c r="F40" s="4">
        <v>0.85</v>
      </c>
      <c r="G40" s="4">
        <f t="shared" si="26"/>
        <v>13.982499999999998</v>
      </c>
      <c r="H40" s="4">
        <v>0</v>
      </c>
      <c r="I40" s="4">
        <f t="shared" si="27"/>
        <v>0</v>
      </c>
      <c r="J40" s="4">
        <v>0</v>
      </c>
      <c r="K40" s="4">
        <f t="shared" si="28"/>
        <v>0</v>
      </c>
      <c r="L40" s="4">
        <v>0</v>
      </c>
      <c r="M40" s="4">
        <v>0.9</v>
      </c>
      <c r="N40" s="4">
        <f t="shared" si="29"/>
        <v>14.805</v>
      </c>
      <c r="O40" s="4">
        <f t="shared" si="30"/>
        <v>-0.050000000000000044</v>
      </c>
      <c r="P40" s="4">
        <f t="shared" si="31"/>
        <v>-1.6907000000000014</v>
      </c>
      <c r="Q40" s="5">
        <f t="shared" si="32"/>
        <v>-0.8225000000000007</v>
      </c>
    </row>
    <row r="41" spans="1:17" ht="12">
      <c r="A41" s="3" t="s">
        <v>0</v>
      </c>
      <c r="B41" s="3" t="s">
        <v>0</v>
      </c>
      <c r="C41" s="3" t="s">
        <v>112</v>
      </c>
      <c r="D41" s="3">
        <v>33.814</v>
      </c>
      <c r="E41" s="5">
        <v>16.45</v>
      </c>
      <c r="F41" s="4">
        <v>4.7</v>
      </c>
      <c r="G41" s="4">
        <f t="shared" si="26"/>
        <v>77.315</v>
      </c>
      <c r="H41" s="4">
        <v>0</v>
      </c>
      <c r="I41" s="4">
        <f t="shared" si="27"/>
        <v>0</v>
      </c>
      <c r="J41" s="4">
        <v>0</v>
      </c>
      <c r="K41" s="4">
        <f t="shared" si="28"/>
        <v>0</v>
      </c>
      <c r="L41" s="4">
        <v>0</v>
      </c>
      <c r="M41" s="4">
        <v>4.6</v>
      </c>
      <c r="N41" s="4">
        <f t="shared" si="29"/>
        <v>75.66999999999999</v>
      </c>
      <c r="O41" s="4">
        <f t="shared" si="30"/>
        <v>0.10000000000000053</v>
      </c>
      <c r="P41" s="4">
        <f t="shared" si="31"/>
        <v>3.381400000000018</v>
      </c>
      <c r="Q41" s="5">
        <f t="shared" si="32"/>
        <v>1.6450000000000087</v>
      </c>
    </row>
    <row r="42" spans="1:17" ht="12">
      <c r="A42" s="3" t="s">
        <v>0</v>
      </c>
      <c r="B42" s="3" t="s">
        <v>0</v>
      </c>
      <c r="C42" s="3" t="s">
        <v>114</v>
      </c>
      <c r="D42" s="3">
        <v>33.814</v>
      </c>
      <c r="E42" s="5">
        <v>16.45</v>
      </c>
      <c r="F42" s="4">
        <v>1</v>
      </c>
      <c r="G42" s="4">
        <f t="shared" si="26"/>
        <v>16.45</v>
      </c>
      <c r="H42" s="4">
        <v>0</v>
      </c>
      <c r="I42" s="4">
        <f t="shared" si="27"/>
        <v>0</v>
      </c>
      <c r="J42" s="4">
        <v>0</v>
      </c>
      <c r="K42" s="4">
        <f t="shared" si="28"/>
        <v>0</v>
      </c>
      <c r="L42" s="4">
        <v>0</v>
      </c>
      <c r="M42" s="4">
        <v>1</v>
      </c>
      <c r="N42" s="4">
        <f t="shared" si="29"/>
        <v>16.45</v>
      </c>
      <c r="O42" s="4">
        <f t="shared" si="30"/>
        <v>0</v>
      </c>
      <c r="P42" s="4">
        <f t="shared" si="31"/>
        <v>0</v>
      </c>
      <c r="Q42" s="5">
        <f t="shared" si="32"/>
        <v>0</v>
      </c>
    </row>
    <row r="43" spans="1:17" ht="12">
      <c r="A43" s="3" t="s">
        <v>0</v>
      </c>
      <c r="B43" s="3" t="s">
        <v>0</v>
      </c>
      <c r="C43" s="3" t="s">
        <v>115</v>
      </c>
      <c r="D43" s="3">
        <v>33.814</v>
      </c>
      <c r="E43" s="5">
        <v>17.5</v>
      </c>
      <c r="F43" s="4">
        <v>15.85</v>
      </c>
      <c r="G43" s="4">
        <f t="shared" si="26"/>
        <v>277.375</v>
      </c>
      <c r="H43" s="4">
        <v>0</v>
      </c>
      <c r="I43" s="4">
        <f t="shared" si="27"/>
        <v>0</v>
      </c>
      <c r="J43" s="4">
        <v>0</v>
      </c>
      <c r="K43" s="4">
        <f t="shared" si="28"/>
        <v>0</v>
      </c>
      <c r="L43" s="4">
        <v>0</v>
      </c>
      <c r="M43" s="4">
        <v>12</v>
      </c>
      <c r="N43" s="4">
        <f t="shared" si="29"/>
        <v>210</v>
      </c>
      <c r="O43" s="4">
        <f t="shared" si="30"/>
        <v>3.8499999999999996</v>
      </c>
      <c r="P43" s="4">
        <f t="shared" si="31"/>
        <v>130.1839</v>
      </c>
      <c r="Q43" s="5">
        <f t="shared" si="32"/>
        <v>67.375</v>
      </c>
    </row>
    <row r="44" spans="1:17" ht="12">
      <c r="A44" s="3" t="s">
        <v>0</v>
      </c>
      <c r="B44" s="3" t="s">
        <v>0</v>
      </c>
      <c r="C44" s="3" t="s">
        <v>118</v>
      </c>
      <c r="D44" s="3">
        <v>33.814</v>
      </c>
      <c r="E44" s="5">
        <v>21.5</v>
      </c>
      <c r="F44" s="4">
        <v>5.8</v>
      </c>
      <c r="G44" s="4">
        <f t="shared" si="26"/>
        <v>124.7</v>
      </c>
      <c r="H44" s="4">
        <v>0</v>
      </c>
      <c r="I44" s="4">
        <f t="shared" si="27"/>
        <v>0</v>
      </c>
      <c r="J44" s="4">
        <v>0</v>
      </c>
      <c r="K44" s="4">
        <f t="shared" si="28"/>
        <v>0</v>
      </c>
      <c r="L44" s="4">
        <v>0</v>
      </c>
      <c r="M44" s="4">
        <v>4.3</v>
      </c>
      <c r="N44" s="4">
        <f t="shared" si="29"/>
        <v>92.45</v>
      </c>
      <c r="O44" s="4">
        <f t="shared" si="30"/>
        <v>1.5</v>
      </c>
      <c r="P44" s="4">
        <f t="shared" si="31"/>
        <v>50.721000000000004</v>
      </c>
      <c r="Q44" s="5">
        <f t="shared" si="32"/>
        <v>32.25</v>
      </c>
    </row>
    <row r="45" spans="1:17" ht="12">
      <c r="A45" s="3" t="s">
        <v>0</v>
      </c>
      <c r="B45" s="3" t="s">
        <v>0</v>
      </c>
      <c r="C45" s="3" t="s">
        <v>121</v>
      </c>
      <c r="D45" s="3">
        <v>25.3605</v>
      </c>
      <c r="E45" s="5">
        <v>20</v>
      </c>
      <c r="F45" s="4">
        <v>3.9</v>
      </c>
      <c r="G45" s="4">
        <f t="shared" si="26"/>
        <v>78</v>
      </c>
      <c r="H45" s="4">
        <v>0</v>
      </c>
      <c r="I45" s="4">
        <f t="shared" si="27"/>
        <v>0</v>
      </c>
      <c r="J45" s="4">
        <v>0</v>
      </c>
      <c r="K45" s="4">
        <f t="shared" si="28"/>
        <v>0</v>
      </c>
      <c r="L45" s="4">
        <v>0</v>
      </c>
      <c r="M45" s="4">
        <v>3.85</v>
      </c>
      <c r="N45" s="4">
        <f t="shared" si="29"/>
        <v>77</v>
      </c>
      <c r="O45" s="4">
        <f t="shared" si="30"/>
        <v>0.04999999999999982</v>
      </c>
      <c r="P45" s="4">
        <f t="shared" si="31"/>
        <v>1.2680249999999955</v>
      </c>
      <c r="Q45" s="5">
        <f t="shared" si="32"/>
        <v>0.9999999999999964</v>
      </c>
    </row>
    <row r="46" spans="1:17" ht="12">
      <c r="A46" s="3" t="s">
        <v>0</v>
      </c>
      <c r="B46" s="3" t="s">
        <v>0</v>
      </c>
      <c r="C46" s="3" t="s">
        <v>122</v>
      </c>
      <c r="D46" s="3">
        <v>33.814</v>
      </c>
      <c r="E46" s="5">
        <v>21.37</v>
      </c>
      <c r="F46" s="4">
        <v>6.75</v>
      </c>
      <c r="G46" s="4">
        <f t="shared" si="26"/>
        <v>144.2475</v>
      </c>
      <c r="H46" s="4">
        <v>0</v>
      </c>
      <c r="I46" s="4">
        <f t="shared" si="27"/>
        <v>0</v>
      </c>
      <c r="J46" s="4">
        <v>0</v>
      </c>
      <c r="K46" s="4">
        <f t="shared" si="28"/>
        <v>0</v>
      </c>
      <c r="L46" s="4">
        <v>0</v>
      </c>
      <c r="M46" s="4">
        <v>6.4</v>
      </c>
      <c r="N46" s="4">
        <f t="shared" si="29"/>
        <v>136.768</v>
      </c>
      <c r="O46" s="4">
        <f t="shared" si="30"/>
        <v>0.34999999999999964</v>
      </c>
      <c r="P46" s="4">
        <f t="shared" si="31"/>
        <v>11.834899999999989</v>
      </c>
      <c r="Q46" s="5">
        <f t="shared" si="32"/>
        <v>7.479499999999993</v>
      </c>
    </row>
    <row r="47" spans="1:17" ht="12">
      <c r="A47" s="3" t="s">
        <v>0</v>
      </c>
      <c r="B47" s="3" t="s">
        <v>0</v>
      </c>
      <c r="C47" s="3" t="s">
        <v>126</v>
      </c>
      <c r="D47" s="3">
        <v>33.814</v>
      </c>
      <c r="E47" s="5">
        <v>24.15</v>
      </c>
      <c r="F47" s="4">
        <v>8.5</v>
      </c>
      <c r="G47" s="4">
        <f t="shared" si="26"/>
        <v>205.27499999999998</v>
      </c>
      <c r="H47" s="4">
        <v>0</v>
      </c>
      <c r="I47" s="4">
        <f t="shared" si="27"/>
        <v>0</v>
      </c>
      <c r="J47" s="4">
        <v>0</v>
      </c>
      <c r="K47" s="4">
        <f t="shared" si="28"/>
        <v>0</v>
      </c>
      <c r="L47" s="4">
        <v>0</v>
      </c>
      <c r="M47" s="4">
        <v>8.4</v>
      </c>
      <c r="N47" s="4">
        <f t="shared" si="29"/>
        <v>202.85999999999999</v>
      </c>
      <c r="O47" s="4">
        <f t="shared" si="30"/>
        <v>0.09999999999999964</v>
      </c>
      <c r="P47" s="4">
        <f t="shared" si="31"/>
        <v>3.381399999999988</v>
      </c>
      <c r="Q47" s="5">
        <f t="shared" si="32"/>
        <v>2.414999999999991</v>
      </c>
    </row>
    <row r="48" spans="1:17" ht="12">
      <c r="A48" s="3" t="s">
        <v>0</v>
      </c>
      <c r="B48" s="3" t="s">
        <v>0</v>
      </c>
      <c r="C48" s="3" t="s">
        <v>129</v>
      </c>
      <c r="D48" s="3">
        <v>33.814</v>
      </c>
      <c r="E48" s="5">
        <v>21.61</v>
      </c>
      <c r="F48" s="4">
        <v>3.8</v>
      </c>
      <c r="G48" s="4">
        <f t="shared" si="26"/>
        <v>82.118</v>
      </c>
      <c r="H48" s="4">
        <v>0</v>
      </c>
      <c r="I48" s="4">
        <f t="shared" si="27"/>
        <v>0</v>
      </c>
      <c r="J48" s="4">
        <v>0</v>
      </c>
      <c r="K48" s="4">
        <f t="shared" si="28"/>
        <v>0</v>
      </c>
      <c r="L48" s="4">
        <v>0</v>
      </c>
      <c r="M48" s="4">
        <v>3.55</v>
      </c>
      <c r="N48" s="4">
        <f t="shared" si="29"/>
        <v>76.71549999999999</v>
      </c>
      <c r="O48" s="4">
        <f t="shared" si="30"/>
        <v>0.25</v>
      </c>
      <c r="P48" s="4">
        <f t="shared" si="31"/>
        <v>8.4535</v>
      </c>
      <c r="Q48" s="5">
        <f t="shared" si="32"/>
        <v>5.4025</v>
      </c>
    </row>
    <row r="49" spans="1:17" ht="12">
      <c r="A49" s="3" t="s">
        <v>0</v>
      </c>
      <c r="B49" s="3" t="s">
        <v>0</v>
      </c>
      <c r="C49" s="3" t="s">
        <v>132</v>
      </c>
      <c r="D49" s="3">
        <v>33.814</v>
      </c>
      <c r="E49" s="5">
        <v>17.5</v>
      </c>
      <c r="F49" s="4">
        <v>2.8</v>
      </c>
      <c r="G49" s="4">
        <f t="shared" si="26"/>
        <v>49</v>
      </c>
      <c r="H49" s="4">
        <v>0</v>
      </c>
      <c r="I49" s="4">
        <f t="shared" si="27"/>
        <v>0</v>
      </c>
      <c r="J49" s="4">
        <v>0</v>
      </c>
      <c r="K49" s="4">
        <f t="shared" si="28"/>
        <v>0</v>
      </c>
      <c r="L49" s="4">
        <v>0</v>
      </c>
      <c r="M49" s="4">
        <v>2.85</v>
      </c>
      <c r="N49" s="4">
        <f t="shared" si="29"/>
        <v>49.875</v>
      </c>
      <c r="O49" s="4">
        <f t="shared" si="30"/>
        <v>-0.050000000000000266</v>
      </c>
      <c r="P49" s="4">
        <f t="shared" si="31"/>
        <v>-1.690700000000009</v>
      </c>
      <c r="Q49" s="5">
        <f t="shared" si="32"/>
        <v>-0.8750000000000047</v>
      </c>
    </row>
    <row r="50" spans="1:17" ht="12">
      <c r="A50" s="3" t="s">
        <v>0</v>
      </c>
      <c r="B50" s="3" t="s">
        <v>0</v>
      </c>
      <c r="C50" s="3" t="s">
        <v>133</v>
      </c>
      <c r="D50" s="3">
        <v>33.814</v>
      </c>
      <c r="E50" s="5">
        <v>20.42</v>
      </c>
      <c r="F50" s="4">
        <v>19.4</v>
      </c>
      <c r="G50" s="4">
        <f t="shared" si="26"/>
        <v>396.148</v>
      </c>
      <c r="H50" s="4">
        <v>0</v>
      </c>
      <c r="I50" s="4">
        <f t="shared" si="27"/>
        <v>0</v>
      </c>
      <c r="J50" s="4">
        <v>0</v>
      </c>
      <c r="K50" s="4">
        <f t="shared" si="28"/>
        <v>0</v>
      </c>
      <c r="L50" s="4">
        <v>0</v>
      </c>
      <c r="M50" s="4">
        <v>16.9</v>
      </c>
      <c r="N50" s="4">
        <f t="shared" si="29"/>
        <v>345.098</v>
      </c>
      <c r="O50" s="4">
        <f t="shared" si="30"/>
        <v>2.5</v>
      </c>
      <c r="P50" s="4">
        <f t="shared" si="31"/>
        <v>84.535</v>
      </c>
      <c r="Q50" s="5">
        <f t="shared" si="32"/>
        <v>51.050000000000004</v>
      </c>
    </row>
    <row r="51" spans="1:17" ht="12">
      <c r="A51" s="3" t="s">
        <v>0</v>
      </c>
      <c r="B51" s="3" t="s">
        <v>0</v>
      </c>
      <c r="C51" s="3" t="s">
        <v>136</v>
      </c>
      <c r="D51" s="3">
        <v>33.814</v>
      </c>
      <c r="E51" s="5">
        <v>21.53</v>
      </c>
      <c r="F51" s="4">
        <v>15</v>
      </c>
      <c r="G51" s="4">
        <f t="shared" si="26"/>
        <v>322.95000000000005</v>
      </c>
      <c r="H51" s="4">
        <v>0</v>
      </c>
      <c r="I51" s="4">
        <f t="shared" si="27"/>
        <v>0</v>
      </c>
      <c r="J51" s="4">
        <v>0</v>
      </c>
      <c r="K51" s="4">
        <f t="shared" si="28"/>
        <v>0</v>
      </c>
      <c r="L51" s="4">
        <v>0</v>
      </c>
      <c r="M51" s="4">
        <v>14.25</v>
      </c>
      <c r="N51" s="4">
        <f t="shared" si="29"/>
        <v>306.8025</v>
      </c>
      <c r="O51" s="4">
        <f t="shared" si="30"/>
        <v>0.75</v>
      </c>
      <c r="P51" s="4">
        <f t="shared" si="31"/>
        <v>25.360500000000002</v>
      </c>
      <c r="Q51" s="5">
        <f t="shared" si="32"/>
        <v>16.1475</v>
      </c>
    </row>
    <row r="52" spans="1:17" ht="12">
      <c r="A52" s="3" t="s">
        <v>0</v>
      </c>
      <c r="B52" s="3" t="s">
        <v>0</v>
      </c>
      <c r="C52" s="3" t="s">
        <v>139</v>
      </c>
      <c r="D52" s="3">
        <v>33.814</v>
      </c>
      <c r="E52" s="5">
        <v>18.95</v>
      </c>
      <c r="F52" s="4">
        <v>5.8</v>
      </c>
      <c r="G52" s="4">
        <f t="shared" si="26"/>
        <v>109.91</v>
      </c>
      <c r="H52" s="4">
        <v>0</v>
      </c>
      <c r="I52" s="4">
        <f t="shared" si="27"/>
        <v>0</v>
      </c>
      <c r="J52" s="4">
        <v>0</v>
      </c>
      <c r="K52" s="4">
        <f t="shared" si="28"/>
        <v>0</v>
      </c>
      <c r="L52" s="4">
        <v>0</v>
      </c>
      <c r="M52" s="4">
        <v>5.8</v>
      </c>
      <c r="N52" s="4">
        <f t="shared" si="29"/>
        <v>109.91</v>
      </c>
      <c r="O52" s="4">
        <f t="shared" si="30"/>
        <v>0</v>
      </c>
      <c r="P52" s="4">
        <f t="shared" si="31"/>
        <v>0</v>
      </c>
      <c r="Q52" s="5">
        <f t="shared" si="32"/>
        <v>0</v>
      </c>
    </row>
    <row r="53" spans="1:17" ht="12">
      <c r="A53" s="3" t="s">
        <v>0</v>
      </c>
      <c r="B53" s="3" t="s">
        <v>0</v>
      </c>
      <c r="C53" s="3" t="s">
        <v>140</v>
      </c>
      <c r="D53" s="3">
        <v>33.814</v>
      </c>
      <c r="E53" s="5">
        <v>17.37</v>
      </c>
      <c r="F53" s="4">
        <v>14.35</v>
      </c>
      <c r="G53" s="4">
        <f t="shared" si="26"/>
        <v>249.2595</v>
      </c>
      <c r="H53" s="4">
        <v>0</v>
      </c>
      <c r="I53" s="4">
        <f t="shared" si="27"/>
        <v>0</v>
      </c>
      <c r="J53" s="4">
        <v>0</v>
      </c>
      <c r="K53" s="4">
        <f t="shared" si="28"/>
        <v>0</v>
      </c>
      <c r="L53" s="4">
        <v>0</v>
      </c>
      <c r="M53" s="4">
        <v>13.2</v>
      </c>
      <c r="N53" s="4">
        <f t="shared" si="29"/>
        <v>229.284</v>
      </c>
      <c r="O53" s="4">
        <f t="shared" si="30"/>
        <v>1.1500000000000004</v>
      </c>
      <c r="P53" s="4">
        <f t="shared" si="31"/>
        <v>38.88610000000001</v>
      </c>
      <c r="Q53" s="5">
        <f t="shared" si="32"/>
        <v>19.975500000000007</v>
      </c>
    </row>
    <row r="54" spans="1:17" ht="12">
      <c r="A54" s="3" t="s">
        <v>0</v>
      </c>
      <c r="B54" s="3" t="s">
        <v>0</v>
      </c>
      <c r="C54" s="3" t="s">
        <v>143</v>
      </c>
      <c r="D54" s="3">
        <v>33.814</v>
      </c>
      <c r="E54" s="5">
        <v>10.12</v>
      </c>
      <c r="F54" s="4">
        <v>7</v>
      </c>
      <c r="G54" s="4">
        <f t="shared" si="26"/>
        <v>70.83999999999999</v>
      </c>
      <c r="H54" s="4">
        <v>0</v>
      </c>
      <c r="I54" s="4">
        <f t="shared" si="27"/>
        <v>0</v>
      </c>
      <c r="J54" s="4">
        <v>0</v>
      </c>
      <c r="K54" s="4">
        <f t="shared" si="28"/>
        <v>0</v>
      </c>
      <c r="L54" s="4">
        <v>0</v>
      </c>
      <c r="M54" s="4">
        <v>7</v>
      </c>
      <c r="N54" s="4">
        <f t="shared" si="29"/>
        <v>70.83999999999999</v>
      </c>
      <c r="O54" s="4">
        <f t="shared" si="30"/>
        <v>0</v>
      </c>
      <c r="P54" s="4">
        <f t="shared" si="31"/>
        <v>0</v>
      </c>
      <c r="Q54" s="5">
        <f t="shared" si="32"/>
        <v>0</v>
      </c>
    </row>
    <row r="55" spans="1:17" ht="12">
      <c r="A55" s="3" t="s">
        <v>0</v>
      </c>
      <c r="B55" s="3" t="s">
        <v>0</v>
      </c>
      <c r="C55" s="3" t="s">
        <v>144</v>
      </c>
      <c r="D55" s="3">
        <v>33.814</v>
      </c>
      <c r="E55" s="5">
        <v>12.87</v>
      </c>
      <c r="F55" s="4">
        <v>11.9</v>
      </c>
      <c r="G55" s="4">
        <f t="shared" si="26"/>
        <v>153.153</v>
      </c>
      <c r="H55" s="4">
        <v>0</v>
      </c>
      <c r="I55" s="4">
        <f t="shared" si="27"/>
        <v>0</v>
      </c>
      <c r="J55" s="4">
        <v>0</v>
      </c>
      <c r="K55" s="4">
        <f t="shared" si="28"/>
        <v>0</v>
      </c>
      <c r="L55" s="4">
        <v>0</v>
      </c>
      <c r="M55" s="4">
        <v>9.1</v>
      </c>
      <c r="N55" s="4">
        <f t="shared" si="29"/>
        <v>117.11699999999999</v>
      </c>
      <c r="O55" s="4">
        <f t="shared" si="30"/>
        <v>2.8000000000000007</v>
      </c>
      <c r="P55" s="4">
        <f t="shared" si="31"/>
        <v>94.67920000000002</v>
      </c>
      <c r="Q55" s="5">
        <f t="shared" si="32"/>
        <v>36.03600000000001</v>
      </c>
    </row>
    <row r="56" spans="1:17" ht="12">
      <c r="A56" s="3" t="s">
        <v>0</v>
      </c>
      <c r="B56" s="3" t="s">
        <v>0</v>
      </c>
      <c r="C56" s="3" t="s">
        <v>147</v>
      </c>
      <c r="D56" s="3">
        <v>33.814</v>
      </c>
      <c r="E56" s="5">
        <v>15.29</v>
      </c>
      <c r="F56" s="4">
        <v>3.4</v>
      </c>
      <c r="G56" s="4">
        <f t="shared" si="26"/>
        <v>51.986</v>
      </c>
      <c r="H56" s="4">
        <v>0</v>
      </c>
      <c r="I56" s="4">
        <f t="shared" si="27"/>
        <v>0</v>
      </c>
      <c r="J56" s="4">
        <v>0</v>
      </c>
      <c r="K56" s="4">
        <f t="shared" si="28"/>
        <v>0</v>
      </c>
      <c r="L56" s="4">
        <v>0</v>
      </c>
      <c r="M56" s="4">
        <v>3.35</v>
      </c>
      <c r="N56" s="4">
        <f t="shared" si="29"/>
        <v>51.2215</v>
      </c>
      <c r="O56" s="4">
        <f t="shared" si="30"/>
        <v>0.04999999999999982</v>
      </c>
      <c r="P56" s="4">
        <f t="shared" si="31"/>
        <v>1.690699999999994</v>
      </c>
      <c r="Q56" s="5">
        <f t="shared" si="32"/>
        <v>0.7644999999999973</v>
      </c>
    </row>
    <row r="57" spans="1:17" ht="12">
      <c r="A57" s="3" t="s">
        <v>0</v>
      </c>
      <c r="B57" s="3" t="s">
        <v>0</v>
      </c>
      <c r="C57" s="3" t="s">
        <v>149</v>
      </c>
      <c r="D57" s="3">
        <v>33.814</v>
      </c>
      <c r="E57" s="5">
        <v>23.57</v>
      </c>
      <c r="F57" s="4">
        <v>6.6</v>
      </c>
      <c r="G57" s="4">
        <f t="shared" si="26"/>
        <v>155.56199999999998</v>
      </c>
      <c r="H57" s="4">
        <v>0</v>
      </c>
      <c r="I57" s="4">
        <f t="shared" si="27"/>
        <v>0</v>
      </c>
      <c r="J57" s="4">
        <v>0</v>
      </c>
      <c r="K57" s="4">
        <f t="shared" si="28"/>
        <v>0</v>
      </c>
      <c r="L57" s="4">
        <v>0</v>
      </c>
      <c r="M57" s="4">
        <v>6.6</v>
      </c>
      <c r="N57" s="4">
        <f t="shared" si="29"/>
        <v>155.56199999999998</v>
      </c>
      <c r="O57" s="4">
        <f t="shared" si="30"/>
        <v>0</v>
      </c>
      <c r="P57" s="4">
        <f t="shared" si="31"/>
        <v>0</v>
      </c>
      <c r="Q57" s="5">
        <f t="shared" si="32"/>
        <v>0</v>
      </c>
    </row>
    <row r="58" spans="1:17" ht="12">
      <c r="A58" s="3" t="s">
        <v>0</v>
      </c>
      <c r="B58" s="3" t="s">
        <v>0</v>
      </c>
      <c r="C58" s="3" t="s">
        <v>150</v>
      </c>
      <c r="D58" s="3">
        <v>33.814</v>
      </c>
      <c r="E58" s="5">
        <v>22.25</v>
      </c>
      <c r="F58" s="4">
        <v>3.85</v>
      </c>
      <c r="G58" s="4">
        <f t="shared" si="26"/>
        <v>85.66250000000001</v>
      </c>
      <c r="H58" s="4">
        <v>0</v>
      </c>
      <c r="I58" s="4">
        <f t="shared" si="27"/>
        <v>0</v>
      </c>
      <c r="J58" s="4">
        <v>0</v>
      </c>
      <c r="K58" s="4">
        <f t="shared" si="28"/>
        <v>0</v>
      </c>
      <c r="L58" s="4">
        <v>0</v>
      </c>
      <c r="M58" s="4">
        <v>3.4</v>
      </c>
      <c r="N58" s="4">
        <f t="shared" si="29"/>
        <v>75.64999999999999</v>
      </c>
      <c r="O58" s="4">
        <f t="shared" si="30"/>
        <v>0.4500000000000002</v>
      </c>
      <c r="P58" s="4">
        <f t="shared" si="31"/>
        <v>15.216300000000006</v>
      </c>
      <c r="Q58" s="5">
        <f t="shared" si="32"/>
        <v>10.012500000000005</v>
      </c>
    </row>
    <row r="59" spans="1:17" ht="12">
      <c r="A59" s="3" t="s">
        <v>0</v>
      </c>
      <c r="B59" s="3" t="s">
        <v>0</v>
      </c>
      <c r="C59" s="3" t="s">
        <v>153</v>
      </c>
      <c r="D59" s="3">
        <v>33.814</v>
      </c>
      <c r="E59" s="5">
        <v>20</v>
      </c>
      <c r="F59" s="4">
        <v>1</v>
      </c>
      <c r="G59" s="4">
        <f t="shared" si="26"/>
        <v>20</v>
      </c>
      <c r="H59" s="4">
        <v>0</v>
      </c>
      <c r="I59" s="4">
        <f t="shared" si="27"/>
        <v>0</v>
      </c>
      <c r="J59" s="4">
        <v>0</v>
      </c>
      <c r="K59" s="4">
        <f t="shared" si="28"/>
        <v>0</v>
      </c>
      <c r="L59" s="4">
        <v>0</v>
      </c>
      <c r="M59" s="4">
        <v>1</v>
      </c>
      <c r="N59" s="4">
        <f t="shared" si="29"/>
        <v>20</v>
      </c>
      <c r="O59" s="4">
        <f t="shared" si="30"/>
        <v>0</v>
      </c>
      <c r="P59" s="4">
        <f t="shared" si="31"/>
        <v>0</v>
      </c>
      <c r="Q59" s="5">
        <f t="shared" si="32"/>
        <v>0</v>
      </c>
    </row>
    <row r="60" spans="1:17" ht="12">
      <c r="A60" s="3" t="s">
        <v>0</v>
      </c>
      <c r="B60" s="3" t="s">
        <v>0</v>
      </c>
      <c r="C60" s="3" t="s">
        <v>154</v>
      </c>
      <c r="D60" s="3">
        <v>25.3605</v>
      </c>
      <c r="E60" s="5">
        <v>20.2</v>
      </c>
      <c r="F60" s="4">
        <v>4.2</v>
      </c>
      <c r="G60" s="4">
        <f t="shared" si="26"/>
        <v>84.84</v>
      </c>
      <c r="H60" s="4">
        <v>6</v>
      </c>
      <c r="I60" s="4">
        <f t="shared" si="27"/>
        <v>121.19999999999999</v>
      </c>
      <c r="J60" s="4">
        <v>0</v>
      </c>
      <c r="K60" s="4">
        <f t="shared" si="28"/>
        <v>0</v>
      </c>
      <c r="L60" s="4">
        <v>0</v>
      </c>
      <c r="M60" s="4">
        <v>9.15</v>
      </c>
      <c r="N60" s="4">
        <f t="shared" si="29"/>
        <v>184.83</v>
      </c>
      <c r="O60" s="4">
        <f t="shared" si="30"/>
        <v>1.049999999999999</v>
      </c>
      <c r="P60" s="4">
        <f t="shared" si="31"/>
        <v>26.62852499999997</v>
      </c>
      <c r="Q60" s="5">
        <f t="shared" si="32"/>
        <v>21.209999999999976</v>
      </c>
    </row>
    <row r="61" spans="1:17" ht="12">
      <c r="A61" s="3" t="s">
        <v>0</v>
      </c>
      <c r="B61" s="3" t="s">
        <v>0</v>
      </c>
      <c r="C61" s="3" t="s">
        <v>157</v>
      </c>
      <c r="D61" s="3">
        <v>33.814</v>
      </c>
      <c r="E61" s="5">
        <v>22.5</v>
      </c>
      <c r="F61" s="4">
        <v>3.5</v>
      </c>
      <c r="G61" s="4">
        <f t="shared" si="26"/>
        <v>78.75</v>
      </c>
      <c r="H61" s="4">
        <v>0</v>
      </c>
      <c r="I61" s="4">
        <f t="shared" si="27"/>
        <v>0</v>
      </c>
      <c r="J61" s="4">
        <v>0</v>
      </c>
      <c r="K61" s="4">
        <f t="shared" si="28"/>
        <v>0</v>
      </c>
      <c r="L61" s="4">
        <v>0</v>
      </c>
      <c r="M61" s="4">
        <v>3.05</v>
      </c>
      <c r="N61" s="4">
        <f t="shared" si="29"/>
        <v>68.625</v>
      </c>
      <c r="O61" s="4">
        <f t="shared" si="30"/>
        <v>0.4500000000000002</v>
      </c>
      <c r="P61" s="4">
        <f t="shared" si="31"/>
        <v>15.216300000000006</v>
      </c>
      <c r="Q61" s="5">
        <f t="shared" si="32"/>
        <v>10.125000000000004</v>
      </c>
    </row>
    <row r="62" spans="1:17" ht="12">
      <c r="A62" s="3" t="s">
        <v>0</v>
      </c>
      <c r="B62" s="3" t="s">
        <v>0</v>
      </c>
      <c r="C62" s="3" t="s">
        <v>160</v>
      </c>
      <c r="D62" s="3">
        <v>25.3605</v>
      </c>
      <c r="E62" s="5">
        <v>21</v>
      </c>
      <c r="F62" s="4">
        <v>1.1</v>
      </c>
      <c r="G62" s="4">
        <f t="shared" si="26"/>
        <v>23.1</v>
      </c>
      <c r="H62" s="4">
        <v>0</v>
      </c>
      <c r="I62" s="4">
        <f t="shared" si="27"/>
        <v>0</v>
      </c>
      <c r="J62" s="4">
        <v>0</v>
      </c>
      <c r="K62" s="4">
        <f t="shared" si="28"/>
        <v>0</v>
      </c>
      <c r="L62" s="4">
        <v>0</v>
      </c>
      <c r="M62" s="4">
        <v>1.1</v>
      </c>
      <c r="N62" s="4">
        <f t="shared" si="29"/>
        <v>23.1</v>
      </c>
      <c r="O62" s="4">
        <f t="shared" si="30"/>
        <v>0</v>
      </c>
      <c r="P62" s="4">
        <f t="shared" si="31"/>
        <v>0</v>
      </c>
      <c r="Q62" s="5">
        <f t="shared" si="32"/>
        <v>0</v>
      </c>
    </row>
    <row r="63" spans="1:17" ht="12">
      <c r="A63" s="3" t="s">
        <v>0</v>
      </c>
      <c r="B63" s="3" t="s">
        <v>0</v>
      </c>
      <c r="C63" s="3" t="s">
        <v>163</v>
      </c>
      <c r="D63" s="3">
        <v>33.814</v>
      </c>
      <c r="E63" s="5">
        <v>23.5</v>
      </c>
      <c r="F63" s="4">
        <v>10</v>
      </c>
      <c r="G63" s="4">
        <f aca="true" t="shared" si="33" ref="G63:G94">F63*E63</f>
        <v>235</v>
      </c>
      <c r="H63" s="4">
        <v>24</v>
      </c>
      <c r="I63" s="4">
        <f aca="true" t="shared" si="34" ref="I63:I94">H63*E63</f>
        <v>564</v>
      </c>
      <c r="J63" s="4">
        <v>0</v>
      </c>
      <c r="K63" s="4">
        <f aca="true" t="shared" si="35" ref="K63:K94">J63*E63</f>
        <v>0</v>
      </c>
      <c r="L63" s="4">
        <v>0</v>
      </c>
      <c r="M63" s="4">
        <v>16.15</v>
      </c>
      <c r="N63" s="4">
        <f aca="true" t="shared" si="36" ref="N63:N94">M63*E63</f>
        <v>379.525</v>
      </c>
      <c r="O63" s="4">
        <f aca="true" t="shared" si="37" ref="O63:O94">F63+H63-J63-M63</f>
        <v>17.85</v>
      </c>
      <c r="P63" s="4">
        <f aca="true" t="shared" si="38" ref="P63:P94">O63*D63</f>
        <v>603.5799000000001</v>
      </c>
      <c r="Q63" s="5">
        <f aca="true" t="shared" si="39" ref="Q63:Q94">E63*O63</f>
        <v>419.475</v>
      </c>
    </row>
    <row r="64" spans="1:17" ht="12">
      <c r="A64" s="3" t="s">
        <v>0</v>
      </c>
      <c r="B64" s="3" t="s">
        <v>0</v>
      </c>
      <c r="C64" s="3" t="s">
        <v>166</v>
      </c>
      <c r="D64" s="3">
        <v>33.814</v>
      </c>
      <c r="E64" s="5">
        <v>18</v>
      </c>
      <c r="F64" s="4">
        <v>3.1</v>
      </c>
      <c r="G64" s="4">
        <f t="shared" si="33"/>
        <v>55.800000000000004</v>
      </c>
      <c r="H64" s="4">
        <v>0</v>
      </c>
      <c r="I64" s="4">
        <f t="shared" si="34"/>
        <v>0</v>
      </c>
      <c r="J64" s="4">
        <v>0</v>
      </c>
      <c r="K64" s="4">
        <f t="shared" si="35"/>
        <v>0</v>
      </c>
      <c r="L64" s="4">
        <v>0</v>
      </c>
      <c r="M64" s="4">
        <v>3.1</v>
      </c>
      <c r="N64" s="4">
        <f t="shared" si="36"/>
        <v>55.800000000000004</v>
      </c>
      <c r="O64" s="4">
        <f t="shared" si="37"/>
        <v>0</v>
      </c>
      <c r="P64" s="4">
        <f t="shared" si="38"/>
        <v>0</v>
      </c>
      <c r="Q64" s="5">
        <f t="shared" si="39"/>
        <v>0</v>
      </c>
    </row>
    <row r="65" spans="1:17" ht="12">
      <c r="A65" s="3" t="s">
        <v>0</v>
      </c>
      <c r="B65" s="3" t="s">
        <v>0</v>
      </c>
      <c r="C65" s="3" t="s">
        <v>167</v>
      </c>
      <c r="D65" s="3">
        <v>33.814</v>
      </c>
      <c r="E65" s="5">
        <v>24.98</v>
      </c>
      <c r="F65" s="4">
        <v>6.25</v>
      </c>
      <c r="G65" s="4">
        <f t="shared" si="33"/>
        <v>156.125</v>
      </c>
      <c r="H65" s="4">
        <v>0</v>
      </c>
      <c r="I65" s="4">
        <f t="shared" si="34"/>
        <v>0</v>
      </c>
      <c r="J65" s="4">
        <v>0</v>
      </c>
      <c r="K65" s="4">
        <f t="shared" si="35"/>
        <v>0</v>
      </c>
      <c r="L65" s="4">
        <v>0</v>
      </c>
      <c r="M65" s="4">
        <v>6.2</v>
      </c>
      <c r="N65" s="4">
        <f t="shared" si="36"/>
        <v>154.876</v>
      </c>
      <c r="O65" s="4">
        <f t="shared" si="37"/>
        <v>0.04999999999999982</v>
      </c>
      <c r="P65" s="4">
        <f t="shared" si="38"/>
        <v>1.690699999999994</v>
      </c>
      <c r="Q65" s="5">
        <f t="shared" si="39"/>
        <v>1.2489999999999957</v>
      </c>
    </row>
    <row r="66" spans="1:17" ht="12">
      <c r="A66" s="3" t="s">
        <v>0</v>
      </c>
      <c r="B66" s="3" t="s">
        <v>0</v>
      </c>
      <c r="C66" s="3" t="s">
        <v>168</v>
      </c>
      <c r="D66" s="3">
        <v>33.814</v>
      </c>
      <c r="E66" s="5">
        <v>26.75</v>
      </c>
      <c r="F66" s="4">
        <v>10.2</v>
      </c>
      <c r="G66" s="4">
        <f t="shared" si="33"/>
        <v>272.84999999999997</v>
      </c>
      <c r="H66" s="4">
        <v>12</v>
      </c>
      <c r="I66" s="4">
        <f t="shared" si="34"/>
        <v>321</v>
      </c>
      <c r="J66" s="4">
        <v>0</v>
      </c>
      <c r="K66" s="4">
        <f t="shared" si="35"/>
        <v>0</v>
      </c>
      <c r="L66" s="4">
        <v>0</v>
      </c>
      <c r="M66" s="4">
        <v>12.35</v>
      </c>
      <c r="N66" s="4">
        <f t="shared" si="36"/>
        <v>330.3625</v>
      </c>
      <c r="O66" s="4">
        <f t="shared" si="37"/>
        <v>9.85</v>
      </c>
      <c r="P66" s="4">
        <f t="shared" si="38"/>
        <v>333.0679</v>
      </c>
      <c r="Q66" s="5">
        <f t="shared" si="39"/>
        <v>263.4875</v>
      </c>
    </row>
    <row r="67" spans="1:17" ht="12">
      <c r="A67" s="3" t="s">
        <v>0</v>
      </c>
      <c r="B67" s="3" t="s">
        <v>0</v>
      </c>
      <c r="C67" s="3" t="s">
        <v>171</v>
      </c>
      <c r="D67" s="3">
        <v>33.814</v>
      </c>
      <c r="E67" s="5">
        <v>20</v>
      </c>
      <c r="F67" s="4">
        <v>14.8</v>
      </c>
      <c r="G67" s="4">
        <f t="shared" si="33"/>
        <v>296</v>
      </c>
      <c r="H67" s="4">
        <v>12</v>
      </c>
      <c r="I67" s="4">
        <f t="shared" si="34"/>
        <v>240</v>
      </c>
      <c r="J67" s="4">
        <v>0</v>
      </c>
      <c r="K67" s="4">
        <f t="shared" si="35"/>
        <v>0</v>
      </c>
      <c r="L67" s="4">
        <v>0</v>
      </c>
      <c r="M67" s="4">
        <v>9</v>
      </c>
      <c r="N67" s="4">
        <f t="shared" si="36"/>
        <v>180</v>
      </c>
      <c r="O67" s="4">
        <f t="shared" si="37"/>
        <v>17.8</v>
      </c>
      <c r="P67" s="4">
        <f t="shared" si="38"/>
        <v>601.8892000000001</v>
      </c>
      <c r="Q67" s="5">
        <f t="shared" si="39"/>
        <v>356</v>
      </c>
    </row>
    <row r="68" spans="1:17" ht="12">
      <c r="A68" s="3" t="s">
        <v>0</v>
      </c>
      <c r="B68" s="3" t="s">
        <v>0</v>
      </c>
      <c r="C68" s="3" t="s">
        <v>174</v>
      </c>
      <c r="D68" s="3">
        <v>33.814</v>
      </c>
      <c r="E68" s="5">
        <v>23.58</v>
      </c>
      <c r="F68" s="4">
        <v>9.15</v>
      </c>
      <c r="G68" s="4">
        <f t="shared" si="33"/>
        <v>215.757</v>
      </c>
      <c r="H68" s="4">
        <v>12</v>
      </c>
      <c r="I68" s="4">
        <f t="shared" si="34"/>
        <v>282.96</v>
      </c>
      <c r="J68" s="4">
        <v>0</v>
      </c>
      <c r="K68" s="4">
        <f t="shared" si="35"/>
        <v>0</v>
      </c>
      <c r="L68" s="4">
        <v>0</v>
      </c>
      <c r="M68" s="4">
        <v>13.9</v>
      </c>
      <c r="N68" s="4">
        <f t="shared" si="36"/>
        <v>327.762</v>
      </c>
      <c r="O68" s="4">
        <f t="shared" si="37"/>
        <v>7.249999999999998</v>
      </c>
      <c r="P68" s="4">
        <f t="shared" si="38"/>
        <v>245.15149999999994</v>
      </c>
      <c r="Q68" s="5">
        <f t="shared" si="39"/>
        <v>170.95499999999996</v>
      </c>
    </row>
    <row r="69" spans="1:17" ht="12">
      <c r="A69" s="3" t="s">
        <v>0</v>
      </c>
      <c r="B69" s="3" t="s">
        <v>0</v>
      </c>
      <c r="C69" s="3" t="s">
        <v>177</v>
      </c>
      <c r="D69" s="3">
        <v>33.814</v>
      </c>
      <c r="E69" s="5">
        <v>11.71</v>
      </c>
      <c r="F69" s="4">
        <v>12</v>
      </c>
      <c r="G69" s="4">
        <f t="shared" si="33"/>
        <v>140.52</v>
      </c>
      <c r="H69" s="4">
        <v>0</v>
      </c>
      <c r="I69" s="4">
        <f t="shared" si="34"/>
        <v>0</v>
      </c>
      <c r="J69" s="4">
        <v>0</v>
      </c>
      <c r="K69" s="4">
        <f t="shared" si="35"/>
        <v>0</v>
      </c>
      <c r="L69" s="4">
        <v>0</v>
      </c>
      <c r="M69" s="4">
        <v>11</v>
      </c>
      <c r="N69" s="4">
        <f t="shared" si="36"/>
        <v>128.81</v>
      </c>
      <c r="O69" s="4">
        <f t="shared" si="37"/>
        <v>1</v>
      </c>
      <c r="P69" s="4">
        <f t="shared" si="38"/>
        <v>33.814</v>
      </c>
      <c r="Q69" s="5">
        <f t="shared" si="39"/>
        <v>11.71</v>
      </c>
    </row>
    <row r="70" spans="1:17" ht="12">
      <c r="A70" s="3" t="s">
        <v>0</v>
      </c>
      <c r="B70" s="3" t="s">
        <v>0</v>
      </c>
      <c r="C70" s="3" t="s">
        <v>181</v>
      </c>
      <c r="D70" s="3">
        <v>33.814</v>
      </c>
      <c r="E70" s="5">
        <v>22.25</v>
      </c>
      <c r="F70" s="4">
        <v>14.1</v>
      </c>
      <c r="G70" s="4">
        <f t="shared" si="33"/>
        <v>313.72499999999997</v>
      </c>
      <c r="H70" s="4">
        <v>0</v>
      </c>
      <c r="I70" s="4">
        <f t="shared" si="34"/>
        <v>0</v>
      </c>
      <c r="J70" s="4">
        <v>0</v>
      </c>
      <c r="K70" s="4">
        <f t="shared" si="35"/>
        <v>0</v>
      </c>
      <c r="L70" s="4">
        <v>0</v>
      </c>
      <c r="M70" s="4">
        <v>13.8</v>
      </c>
      <c r="N70" s="4">
        <f t="shared" si="36"/>
        <v>307.05</v>
      </c>
      <c r="O70" s="4">
        <f t="shared" si="37"/>
        <v>0.29999999999999893</v>
      </c>
      <c r="P70" s="4">
        <f t="shared" si="38"/>
        <v>10.144199999999964</v>
      </c>
      <c r="Q70" s="5">
        <f t="shared" si="39"/>
        <v>6.674999999999976</v>
      </c>
    </row>
    <row r="71" spans="1:17" ht="12">
      <c r="A71" s="3" t="s">
        <v>0</v>
      </c>
      <c r="B71" s="3" t="s">
        <v>0</v>
      </c>
      <c r="C71" s="3" t="s">
        <v>184</v>
      </c>
      <c r="D71" s="3">
        <v>33.814</v>
      </c>
      <c r="E71" s="5">
        <v>21.58</v>
      </c>
      <c r="F71" s="4">
        <v>12.1</v>
      </c>
      <c r="G71" s="4">
        <f t="shared" si="33"/>
        <v>261.118</v>
      </c>
      <c r="H71" s="4">
        <v>0</v>
      </c>
      <c r="I71" s="4">
        <f t="shared" si="34"/>
        <v>0</v>
      </c>
      <c r="J71" s="4">
        <v>0</v>
      </c>
      <c r="K71" s="4">
        <f t="shared" si="35"/>
        <v>0</v>
      </c>
      <c r="L71" s="4">
        <v>0</v>
      </c>
      <c r="M71" s="4">
        <v>10.65</v>
      </c>
      <c r="N71" s="4">
        <f t="shared" si="36"/>
        <v>229.827</v>
      </c>
      <c r="O71" s="4">
        <f t="shared" si="37"/>
        <v>1.4499999999999993</v>
      </c>
      <c r="P71" s="4">
        <f t="shared" si="38"/>
        <v>49.030299999999976</v>
      </c>
      <c r="Q71" s="5">
        <f t="shared" si="39"/>
        <v>31.290999999999983</v>
      </c>
    </row>
    <row r="72" spans="1:17" ht="12">
      <c r="A72" s="3" t="s">
        <v>0</v>
      </c>
      <c r="B72" s="3" t="s">
        <v>0</v>
      </c>
      <c r="C72" s="3" t="s">
        <v>187</v>
      </c>
      <c r="D72" s="3">
        <v>33.814</v>
      </c>
      <c r="E72" s="5">
        <v>25.67</v>
      </c>
      <c r="F72" s="4">
        <v>8.7</v>
      </c>
      <c r="G72" s="4">
        <f t="shared" si="33"/>
        <v>223.329</v>
      </c>
      <c r="H72" s="4">
        <v>12</v>
      </c>
      <c r="I72" s="4">
        <f t="shared" si="34"/>
        <v>308.04</v>
      </c>
      <c r="J72" s="4">
        <v>0</v>
      </c>
      <c r="K72" s="4">
        <f t="shared" si="35"/>
        <v>0</v>
      </c>
      <c r="L72" s="4">
        <v>0</v>
      </c>
      <c r="M72" s="4">
        <v>11.4</v>
      </c>
      <c r="N72" s="4">
        <f t="shared" si="36"/>
        <v>292.63800000000003</v>
      </c>
      <c r="O72" s="4">
        <f t="shared" si="37"/>
        <v>9.299999999999999</v>
      </c>
      <c r="P72" s="4">
        <f t="shared" si="38"/>
        <v>314.4702</v>
      </c>
      <c r="Q72" s="5">
        <f t="shared" si="39"/>
        <v>238.731</v>
      </c>
    </row>
    <row r="73" spans="1:17" ht="12">
      <c r="A73" s="3" t="s">
        <v>0</v>
      </c>
      <c r="B73" s="3" t="s">
        <v>0</v>
      </c>
      <c r="C73" s="3" t="s">
        <v>190</v>
      </c>
      <c r="D73" s="3">
        <v>33.814</v>
      </c>
      <c r="E73" s="5">
        <v>11.2</v>
      </c>
      <c r="F73" s="4">
        <v>8.7</v>
      </c>
      <c r="G73" s="4">
        <f t="shared" si="33"/>
        <v>97.43999999999998</v>
      </c>
      <c r="H73" s="4">
        <v>0</v>
      </c>
      <c r="I73" s="4">
        <f t="shared" si="34"/>
        <v>0</v>
      </c>
      <c r="J73" s="4">
        <v>0</v>
      </c>
      <c r="K73" s="4">
        <f t="shared" si="35"/>
        <v>0</v>
      </c>
      <c r="L73" s="4">
        <v>0</v>
      </c>
      <c r="M73" s="4">
        <v>7.5</v>
      </c>
      <c r="N73" s="4">
        <f t="shared" si="36"/>
        <v>84</v>
      </c>
      <c r="O73" s="4">
        <f t="shared" si="37"/>
        <v>1.1999999999999993</v>
      </c>
      <c r="P73" s="4">
        <f t="shared" si="38"/>
        <v>40.57679999999998</v>
      </c>
      <c r="Q73" s="5">
        <f t="shared" si="39"/>
        <v>13.43999999999999</v>
      </c>
    </row>
    <row r="74" spans="1:17" ht="12">
      <c r="A74" s="3" t="s">
        <v>0</v>
      </c>
      <c r="B74" s="3" t="s">
        <v>0</v>
      </c>
      <c r="C74" s="3" t="s">
        <v>193</v>
      </c>
      <c r="D74" s="3">
        <v>33.814</v>
      </c>
      <c r="E74" s="5">
        <v>18</v>
      </c>
      <c r="F74" s="4">
        <v>0.6</v>
      </c>
      <c r="G74" s="4">
        <f t="shared" si="33"/>
        <v>10.799999999999999</v>
      </c>
      <c r="H74" s="4">
        <v>0</v>
      </c>
      <c r="I74" s="4">
        <f t="shared" si="34"/>
        <v>0</v>
      </c>
      <c r="J74" s="4">
        <v>0</v>
      </c>
      <c r="K74" s="4">
        <f t="shared" si="35"/>
        <v>0</v>
      </c>
      <c r="L74" s="4">
        <v>0</v>
      </c>
      <c r="M74" s="4">
        <v>0.6</v>
      </c>
      <c r="N74" s="4">
        <f t="shared" si="36"/>
        <v>10.799999999999999</v>
      </c>
      <c r="O74" s="4">
        <f t="shared" si="37"/>
        <v>0</v>
      </c>
      <c r="P74" s="4">
        <f t="shared" si="38"/>
        <v>0</v>
      </c>
      <c r="Q74" s="5">
        <f t="shared" si="39"/>
        <v>0</v>
      </c>
    </row>
    <row r="75" spans="1:17" ht="12">
      <c r="A75" s="3" t="s">
        <v>0</v>
      </c>
      <c r="B75" s="3" t="s">
        <v>0</v>
      </c>
      <c r="C75" s="3" t="s">
        <v>194</v>
      </c>
      <c r="D75" s="3">
        <v>33.814</v>
      </c>
      <c r="E75" s="5">
        <v>14.67</v>
      </c>
      <c r="F75" s="4">
        <v>8.55</v>
      </c>
      <c r="G75" s="4">
        <f t="shared" si="33"/>
        <v>125.42850000000001</v>
      </c>
      <c r="H75" s="4">
        <v>0</v>
      </c>
      <c r="I75" s="4">
        <f t="shared" si="34"/>
        <v>0</v>
      </c>
      <c r="J75" s="4">
        <v>0</v>
      </c>
      <c r="K75" s="4">
        <f t="shared" si="35"/>
        <v>0</v>
      </c>
      <c r="L75" s="4">
        <v>0</v>
      </c>
      <c r="M75" s="4">
        <v>7.45</v>
      </c>
      <c r="N75" s="4">
        <f t="shared" si="36"/>
        <v>109.2915</v>
      </c>
      <c r="O75" s="4">
        <f t="shared" si="37"/>
        <v>1.1000000000000005</v>
      </c>
      <c r="P75" s="4">
        <f t="shared" si="38"/>
        <v>37.19540000000002</v>
      </c>
      <c r="Q75" s="5">
        <f t="shared" si="39"/>
        <v>16.137000000000008</v>
      </c>
    </row>
    <row r="76" spans="1:17" ht="12">
      <c r="A76" s="3" t="s">
        <v>0</v>
      </c>
      <c r="B76" s="3" t="s">
        <v>0</v>
      </c>
      <c r="C76" s="3" t="s">
        <v>197</v>
      </c>
      <c r="D76" s="3">
        <v>33.814</v>
      </c>
      <c r="E76" s="5">
        <v>14</v>
      </c>
      <c r="F76" s="4">
        <v>1</v>
      </c>
      <c r="G76" s="4">
        <f t="shared" si="33"/>
        <v>14</v>
      </c>
      <c r="H76" s="4">
        <v>0</v>
      </c>
      <c r="I76" s="4">
        <f t="shared" si="34"/>
        <v>0</v>
      </c>
      <c r="J76" s="4">
        <v>0</v>
      </c>
      <c r="K76" s="4">
        <f t="shared" si="35"/>
        <v>0</v>
      </c>
      <c r="L76" s="4">
        <v>0</v>
      </c>
      <c r="M76" s="4">
        <v>0.95</v>
      </c>
      <c r="N76" s="4">
        <f t="shared" si="36"/>
        <v>13.299999999999999</v>
      </c>
      <c r="O76" s="4">
        <f t="shared" si="37"/>
        <v>0.050000000000000044</v>
      </c>
      <c r="P76" s="4">
        <f t="shared" si="38"/>
        <v>1.6907000000000014</v>
      </c>
      <c r="Q76" s="5">
        <f t="shared" si="39"/>
        <v>0.7000000000000006</v>
      </c>
    </row>
    <row r="77" spans="1:17" ht="12">
      <c r="A77" s="3" t="s">
        <v>0</v>
      </c>
      <c r="B77" s="3" t="s">
        <v>0</v>
      </c>
      <c r="C77" s="3" t="s">
        <v>199</v>
      </c>
      <c r="D77" s="3">
        <v>25.3605</v>
      </c>
      <c r="E77" s="5">
        <v>12</v>
      </c>
      <c r="F77" s="4">
        <v>1.1</v>
      </c>
      <c r="G77" s="4">
        <f t="shared" si="33"/>
        <v>13.200000000000001</v>
      </c>
      <c r="H77" s="4">
        <v>0</v>
      </c>
      <c r="I77" s="4">
        <f t="shared" si="34"/>
        <v>0</v>
      </c>
      <c r="J77" s="4">
        <v>0</v>
      </c>
      <c r="K77" s="4">
        <f t="shared" si="35"/>
        <v>0</v>
      </c>
      <c r="L77" s="4">
        <v>0</v>
      </c>
      <c r="M77" s="4">
        <v>0.75</v>
      </c>
      <c r="N77" s="4">
        <f t="shared" si="36"/>
        <v>9</v>
      </c>
      <c r="O77" s="4">
        <f t="shared" si="37"/>
        <v>0.3500000000000001</v>
      </c>
      <c r="P77" s="4">
        <f t="shared" si="38"/>
        <v>8.876175000000002</v>
      </c>
      <c r="Q77" s="5">
        <f t="shared" si="39"/>
        <v>4.200000000000001</v>
      </c>
    </row>
    <row r="78" spans="1:17" ht="12">
      <c r="A78" s="3" t="s">
        <v>0</v>
      </c>
      <c r="B78" s="3" t="s">
        <v>0</v>
      </c>
      <c r="C78" s="3" t="s">
        <v>202</v>
      </c>
      <c r="D78" s="3">
        <v>33.814</v>
      </c>
      <c r="E78" s="5">
        <v>15</v>
      </c>
      <c r="F78" s="4">
        <v>3.9</v>
      </c>
      <c r="G78" s="4">
        <f t="shared" si="33"/>
        <v>58.5</v>
      </c>
      <c r="H78" s="4">
        <v>0</v>
      </c>
      <c r="I78" s="4">
        <f t="shared" si="34"/>
        <v>0</v>
      </c>
      <c r="J78" s="4">
        <v>0</v>
      </c>
      <c r="K78" s="4">
        <f t="shared" si="35"/>
        <v>0</v>
      </c>
      <c r="L78" s="4">
        <v>0</v>
      </c>
      <c r="M78" s="4">
        <v>3.85</v>
      </c>
      <c r="N78" s="4">
        <f t="shared" si="36"/>
        <v>57.75</v>
      </c>
      <c r="O78" s="4">
        <f t="shared" si="37"/>
        <v>0.04999999999999982</v>
      </c>
      <c r="P78" s="4">
        <f t="shared" si="38"/>
        <v>1.690699999999994</v>
      </c>
      <c r="Q78" s="5">
        <f t="shared" si="39"/>
        <v>0.7499999999999973</v>
      </c>
    </row>
    <row r="79" spans="1:17" ht="12">
      <c r="A79" s="3" t="s">
        <v>0</v>
      </c>
      <c r="B79" s="3" t="s">
        <v>0</v>
      </c>
      <c r="C79" s="3" t="s">
        <v>204</v>
      </c>
      <c r="D79" s="3">
        <v>33.814</v>
      </c>
      <c r="E79" s="5">
        <v>19.03</v>
      </c>
      <c r="F79" s="4">
        <v>8.75</v>
      </c>
      <c r="G79" s="4">
        <f t="shared" si="33"/>
        <v>166.51250000000002</v>
      </c>
      <c r="H79" s="4">
        <v>0</v>
      </c>
      <c r="I79" s="4">
        <f t="shared" si="34"/>
        <v>0</v>
      </c>
      <c r="J79" s="4">
        <v>0</v>
      </c>
      <c r="K79" s="4">
        <f t="shared" si="35"/>
        <v>0</v>
      </c>
      <c r="L79" s="4">
        <v>0</v>
      </c>
      <c r="M79" s="4">
        <v>8.7</v>
      </c>
      <c r="N79" s="4">
        <f t="shared" si="36"/>
        <v>165.561</v>
      </c>
      <c r="O79" s="4">
        <f t="shared" si="37"/>
        <v>0.05000000000000071</v>
      </c>
      <c r="P79" s="4">
        <f t="shared" si="38"/>
        <v>1.690700000000024</v>
      </c>
      <c r="Q79" s="5">
        <f t="shared" si="39"/>
        <v>0.9515000000000136</v>
      </c>
    </row>
    <row r="80" spans="1:17" ht="12">
      <c r="A80" s="3" t="s">
        <v>0</v>
      </c>
      <c r="B80" s="3" t="s">
        <v>0</v>
      </c>
      <c r="C80" s="3" t="s">
        <v>206</v>
      </c>
      <c r="D80" s="3">
        <v>33.814</v>
      </c>
      <c r="E80" s="5">
        <v>18.04</v>
      </c>
      <c r="F80" s="4">
        <v>4.1</v>
      </c>
      <c r="G80" s="4">
        <f t="shared" si="33"/>
        <v>73.96399999999998</v>
      </c>
      <c r="H80" s="4">
        <v>0</v>
      </c>
      <c r="I80" s="4">
        <f t="shared" si="34"/>
        <v>0</v>
      </c>
      <c r="J80" s="4">
        <v>0</v>
      </c>
      <c r="K80" s="4">
        <f t="shared" si="35"/>
        <v>0</v>
      </c>
      <c r="L80" s="4">
        <v>0</v>
      </c>
      <c r="M80" s="4">
        <v>4.1</v>
      </c>
      <c r="N80" s="4">
        <f t="shared" si="36"/>
        <v>73.96399999999998</v>
      </c>
      <c r="O80" s="4">
        <f t="shared" si="37"/>
        <v>0</v>
      </c>
      <c r="P80" s="4">
        <f t="shared" si="38"/>
        <v>0</v>
      </c>
      <c r="Q80" s="5">
        <f t="shared" si="39"/>
        <v>0</v>
      </c>
    </row>
    <row r="81" spans="1:17" ht="12">
      <c r="A81" s="3" t="s">
        <v>0</v>
      </c>
      <c r="B81" s="3" t="s">
        <v>0</v>
      </c>
      <c r="C81" s="3" t="s">
        <v>207</v>
      </c>
      <c r="D81" s="3">
        <v>33.814</v>
      </c>
      <c r="E81" s="5">
        <v>19.45</v>
      </c>
      <c r="F81" s="4">
        <v>7.45</v>
      </c>
      <c r="G81" s="4">
        <f t="shared" si="33"/>
        <v>144.9025</v>
      </c>
      <c r="H81" s="4">
        <v>0</v>
      </c>
      <c r="I81" s="4">
        <f t="shared" si="34"/>
        <v>0</v>
      </c>
      <c r="J81" s="4">
        <v>0</v>
      </c>
      <c r="K81" s="4">
        <f t="shared" si="35"/>
        <v>0</v>
      </c>
      <c r="L81" s="4">
        <v>0</v>
      </c>
      <c r="M81" s="4">
        <v>6.95</v>
      </c>
      <c r="N81" s="4">
        <f t="shared" si="36"/>
        <v>135.1775</v>
      </c>
      <c r="O81" s="4">
        <f t="shared" si="37"/>
        <v>0.5</v>
      </c>
      <c r="P81" s="4">
        <f t="shared" si="38"/>
        <v>16.907</v>
      </c>
      <c r="Q81" s="5">
        <f t="shared" si="39"/>
        <v>9.725</v>
      </c>
    </row>
    <row r="82" spans="1:17" ht="12">
      <c r="A82" s="3" t="s">
        <v>0</v>
      </c>
      <c r="B82" s="3" t="s">
        <v>0</v>
      </c>
      <c r="C82" s="3" t="s">
        <v>210</v>
      </c>
      <c r="D82" s="3">
        <v>33.814</v>
      </c>
      <c r="E82" s="5">
        <v>19.45</v>
      </c>
      <c r="F82" s="4">
        <v>0.1</v>
      </c>
      <c r="G82" s="4">
        <f t="shared" si="33"/>
        <v>1.945</v>
      </c>
      <c r="H82" s="4">
        <v>0</v>
      </c>
      <c r="I82" s="4">
        <f t="shared" si="34"/>
        <v>0</v>
      </c>
      <c r="J82" s="4">
        <v>0</v>
      </c>
      <c r="K82" s="4">
        <f t="shared" si="35"/>
        <v>0</v>
      </c>
      <c r="L82" s="4">
        <v>0</v>
      </c>
      <c r="M82" s="4">
        <v>0</v>
      </c>
      <c r="N82" s="4">
        <f t="shared" si="36"/>
        <v>0</v>
      </c>
      <c r="O82" s="4">
        <f t="shared" si="37"/>
        <v>0.1</v>
      </c>
      <c r="P82" s="4">
        <f t="shared" si="38"/>
        <v>3.3814</v>
      </c>
      <c r="Q82" s="5">
        <f t="shared" si="39"/>
        <v>1.945</v>
      </c>
    </row>
    <row r="83" spans="1:17" ht="12">
      <c r="A83" s="3" t="s">
        <v>0</v>
      </c>
      <c r="B83" s="3" t="s">
        <v>0</v>
      </c>
      <c r="C83" s="3" t="s">
        <v>213</v>
      </c>
      <c r="D83" s="3">
        <v>25.3605</v>
      </c>
      <c r="E83" s="5">
        <v>17.57</v>
      </c>
      <c r="F83" s="4">
        <v>4</v>
      </c>
      <c r="G83" s="4">
        <f t="shared" si="33"/>
        <v>70.28</v>
      </c>
      <c r="H83" s="4">
        <v>0</v>
      </c>
      <c r="I83" s="4">
        <f t="shared" si="34"/>
        <v>0</v>
      </c>
      <c r="J83" s="4">
        <v>0</v>
      </c>
      <c r="K83" s="4">
        <f t="shared" si="35"/>
        <v>0</v>
      </c>
      <c r="L83" s="4">
        <v>0</v>
      </c>
      <c r="M83" s="4">
        <v>4</v>
      </c>
      <c r="N83" s="4">
        <f t="shared" si="36"/>
        <v>70.28</v>
      </c>
      <c r="O83" s="4">
        <f t="shared" si="37"/>
        <v>0</v>
      </c>
      <c r="P83" s="4">
        <f t="shared" si="38"/>
        <v>0</v>
      </c>
      <c r="Q83" s="5">
        <f t="shared" si="39"/>
        <v>0</v>
      </c>
    </row>
    <row r="84" spans="1:17" ht="12">
      <c r="A84" s="3" t="s">
        <v>0</v>
      </c>
      <c r="B84" s="3" t="s">
        <v>0</v>
      </c>
      <c r="C84" s="3" t="s">
        <v>214</v>
      </c>
      <c r="D84" s="3">
        <v>33.814</v>
      </c>
      <c r="E84" s="5">
        <v>23.92</v>
      </c>
      <c r="F84" s="4">
        <v>15.6</v>
      </c>
      <c r="G84" s="4">
        <f t="shared" si="33"/>
        <v>373.15200000000004</v>
      </c>
      <c r="H84" s="4">
        <v>0</v>
      </c>
      <c r="I84" s="4">
        <f t="shared" si="34"/>
        <v>0</v>
      </c>
      <c r="J84" s="4">
        <v>0</v>
      </c>
      <c r="K84" s="4">
        <f t="shared" si="35"/>
        <v>0</v>
      </c>
      <c r="L84" s="4">
        <v>0</v>
      </c>
      <c r="M84" s="4">
        <v>15</v>
      </c>
      <c r="N84" s="4">
        <f t="shared" si="36"/>
        <v>358.8</v>
      </c>
      <c r="O84" s="4">
        <f t="shared" si="37"/>
        <v>0.5999999999999996</v>
      </c>
      <c r="P84" s="4">
        <f t="shared" si="38"/>
        <v>20.28839999999999</v>
      </c>
      <c r="Q84" s="5">
        <f t="shared" si="39"/>
        <v>14.351999999999993</v>
      </c>
    </row>
    <row r="85" spans="1:17" ht="12">
      <c r="A85" s="3" t="s">
        <v>0</v>
      </c>
      <c r="B85" s="3" t="s">
        <v>0</v>
      </c>
      <c r="C85" s="3" t="s">
        <v>218</v>
      </c>
      <c r="D85" s="3">
        <v>33.814</v>
      </c>
      <c r="E85" s="5">
        <v>14.17</v>
      </c>
      <c r="F85" s="4">
        <v>9.45</v>
      </c>
      <c r="G85" s="4">
        <f t="shared" si="33"/>
        <v>133.9065</v>
      </c>
      <c r="H85" s="4">
        <v>0</v>
      </c>
      <c r="I85" s="4">
        <f t="shared" si="34"/>
        <v>0</v>
      </c>
      <c r="J85" s="4">
        <v>0</v>
      </c>
      <c r="K85" s="4">
        <f t="shared" si="35"/>
        <v>0</v>
      </c>
      <c r="L85" s="4">
        <v>0</v>
      </c>
      <c r="M85" s="4">
        <v>9</v>
      </c>
      <c r="N85" s="4">
        <f t="shared" si="36"/>
        <v>127.53</v>
      </c>
      <c r="O85" s="4">
        <f t="shared" si="37"/>
        <v>0.4499999999999993</v>
      </c>
      <c r="P85" s="4">
        <f t="shared" si="38"/>
        <v>15.216299999999976</v>
      </c>
      <c r="Q85" s="5">
        <f t="shared" si="39"/>
        <v>6.37649999999999</v>
      </c>
    </row>
    <row r="86" spans="1:17" ht="12">
      <c r="A86" s="3" t="s">
        <v>0</v>
      </c>
      <c r="B86" s="3" t="s">
        <v>0</v>
      </c>
      <c r="C86" s="3" t="s">
        <v>221</v>
      </c>
      <c r="D86" s="3">
        <v>33.814</v>
      </c>
      <c r="E86" s="5">
        <v>17.67</v>
      </c>
      <c r="F86" s="4">
        <v>5.8</v>
      </c>
      <c r="G86" s="4">
        <f t="shared" si="33"/>
        <v>102.486</v>
      </c>
      <c r="H86" s="4">
        <v>0</v>
      </c>
      <c r="I86" s="4">
        <f t="shared" si="34"/>
        <v>0</v>
      </c>
      <c r="J86" s="4">
        <v>0</v>
      </c>
      <c r="K86" s="4">
        <f t="shared" si="35"/>
        <v>0</v>
      </c>
      <c r="L86" s="4">
        <v>0</v>
      </c>
      <c r="M86" s="4">
        <v>4.85</v>
      </c>
      <c r="N86" s="4">
        <f t="shared" si="36"/>
        <v>85.6995</v>
      </c>
      <c r="O86" s="4">
        <f t="shared" si="37"/>
        <v>0.9500000000000002</v>
      </c>
      <c r="P86" s="4">
        <f t="shared" si="38"/>
        <v>32.12330000000001</v>
      </c>
      <c r="Q86" s="5">
        <f t="shared" si="39"/>
        <v>16.786500000000004</v>
      </c>
    </row>
    <row r="87" spans="1:17" ht="12">
      <c r="A87" s="3" t="s">
        <v>0</v>
      </c>
      <c r="B87" s="3" t="s">
        <v>0</v>
      </c>
      <c r="C87" s="3" t="s">
        <v>224</v>
      </c>
      <c r="D87" s="3">
        <v>33.814</v>
      </c>
      <c r="E87" s="5">
        <v>15.67</v>
      </c>
      <c r="F87" s="4">
        <v>12.85</v>
      </c>
      <c r="G87" s="4">
        <f t="shared" si="33"/>
        <v>201.3595</v>
      </c>
      <c r="H87" s="4">
        <v>0</v>
      </c>
      <c r="I87" s="4">
        <f t="shared" si="34"/>
        <v>0</v>
      </c>
      <c r="J87" s="4">
        <v>0</v>
      </c>
      <c r="K87" s="4">
        <f t="shared" si="35"/>
        <v>0</v>
      </c>
      <c r="L87" s="4">
        <v>0</v>
      </c>
      <c r="M87" s="4">
        <v>10.7</v>
      </c>
      <c r="N87" s="4">
        <f t="shared" si="36"/>
        <v>167.66899999999998</v>
      </c>
      <c r="O87" s="4">
        <f t="shared" si="37"/>
        <v>2.1500000000000004</v>
      </c>
      <c r="P87" s="4">
        <f t="shared" si="38"/>
        <v>72.7001</v>
      </c>
      <c r="Q87" s="5">
        <f t="shared" si="39"/>
        <v>33.69050000000001</v>
      </c>
    </row>
    <row r="88" spans="1:17" ht="12">
      <c r="A88" s="3" t="s">
        <v>0</v>
      </c>
      <c r="B88" s="3" t="s">
        <v>0</v>
      </c>
      <c r="C88" s="3" t="s">
        <v>227</v>
      </c>
      <c r="D88" s="3">
        <v>33.814</v>
      </c>
      <c r="E88" s="5">
        <v>15.67</v>
      </c>
      <c r="F88" s="4">
        <v>17.4</v>
      </c>
      <c r="G88" s="4">
        <f t="shared" si="33"/>
        <v>272.65799999999996</v>
      </c>
      <c r="H88" s="4">
        <v>0</v>
      </c>
      <c r="I88" s="4">
        <f t="shared" si="34"/>
        <v>0</v>
      </c>
      <c r="J88" s="4">
        <v>0</v>
      </c>
      <c r="K88" s="4">
        <f t="shared" si="35"/>
        <v>0</v>
      </c>
      <c r="L88" s="4">
        <v>0</v>
      </c>
      <c r="M88" s="4">
        <v>14.1</v>
      </c>
      <c r="N88" s="4">
        <f t="shared" si="36"/>
        <v>220.947</v>
      </c>
      <c r="O88" s="4">
        <f t="shared" si="37"/>
        <v>3.299999999999999</v>
      </c>
      <c r="P88" s="4">
        <f t="shared" si="38"/>
        <v>111.58619999999996</v>
      </c>
      <c r="Q88" s="5">
        <f t="shared" si="39"/>
        <v>51.710999999999984</v>
      </c>
    </row>
    <row r="89" spans="1:17" ht="12">
      <c r="A89" s="3" t="s">
        <v>0</v>
      </c>
      <c r="B89" s="3" t="s">
        <v>0</v>
      </c>
      <c r="C89" s="3" t="s">
        <v>230</v>
      </c>
      <c r="D89" s="3">
        <v>33.814</v>
      </c>
      <c r="E89" s="5">
        <v>11</v>
      </c>
      <c r="F89" s="4">
        <v>2</v>
      </c>
      <c r="G89" s="4">
        <f t="shared" si="33"/>
        <v>22</v>
      </c>
      <c r="H89" s="4">
        <v>0</v>
      </c>
      <c r="I89" s="4">
        <f t="shared" si="34"/>
        <v>0</v>
      </c>
      <c r="J89" s="4">
        <v>0</v>
      </c>
      <c r="K89" s="4">
        <f t="shared" si="35"/>
        <v>0</v>
      </c>
      <c r="L89" s="4">
        <v>0</v>
      </c>
      <c r="M89" s="4">
        <v>2</v>
      </c>
      <c r="N89" s="4">
        <f t="shared" si="36"/>
        <v>22</v>
      </c>
      <c r="O89" s="4">
        <f t="shared" si="37"/>
        <v>0</v>
      </c>
      <c r="P89" s="4">
        <f t="shared" si="38"/>
        <v>0</v>
      </c>
      <c r="Q89" s="5">
        <f t="shared" si="39"/>
        <v>0</v>
      </c>
    </row>
    <row r="90" spans="1:17" ht="12">
      <c r="A90" s="3" t="s">
        <v>0</v>
      </c>
      <c r="B90" s="3" t="s">
        <v>0</v>
      </c>
      <c r="C90" s="3" t="s">
        <v>231</v>
      </c>
      <c r="D90" s="3">
        <v>33.814</v>
      </c>
      <c r="E90" s="5">
        <v>11</v>
      </c>
      <c r="F90" s="4">
        <v>2</v>
      </c>
      <c r="G90" s="4">
        <f t="shared" si="33"/>
        <v>22</v>
      </c>
      <c r="H90" s="4">
        <v>0</v>
      </c>
      <c r="I90" s="4">
        <f t="shared" si="34"/>
        <v>0</v>
      </c>
      <c r="J90" s="4">
        <v>0</v>
      </c>
      <c r="K90" s="4">
        <f t="shared" si="35"/>
        <v>0</v>
      </c>
      <c r="L90" s="4">
        <v>0</v>
      </c>
      <c r="M90" s="4">
        <v>2</v>
      </c>
      <c r="N90" s="4">
        <f t="shared" si="36"/>
        <v>22</v>
      </c>
      <c r="O90" s="4">
        <f t="shared" si="37"/>
        <v>0</v>
      </c>
      <c r="P90" s="4">
        <f t="shared" si="38"/>
        <v>0</v>
      </c>
      <c r="Q90" s="5">
        <f t="shared" si="39"/>
        <v>0</v>
      </c>
    </row>
    <row r="91" spans="1:17" ht="12">
      <c r="A91" s="3" t="s">
        <v>0</v>
      </c>
      <c r="B91" s="3" t="s">
        <v>0</v>
      </c>
      <c r="C91" s="3" t="s">
        <v>232</v>
      </c>
      <c r="D91" s="3">
        <v>33.814</v>
      </c>
      <c r="E91" s="5">
        <v>11.58</v>
      </c>
      <c r="F91" s="4">
        <v>14.5</v>
      </c>
      <c r="G91" s="4">
        <f t="shared" si="33"/>
        <v>167.91</v>
      </c>
      <c r="H91" s="4">
        <v>0</v>
      </c>
      <c r="I91" s="4">
        <f t="shared" si="34"/>
        <v>0</v>
      </c>
      <c r="J91" s="4">
        <v>0</v>
      </c>
      <c r="K91" s="4">
        <f t="shared" si="35"/>
        <v>0</v>
      </c>
      <c r="L91" s="4">
        <v>0</v>
      </c>
      <c r="M91" s="4">
        <v>12.6</v>
      </c>
      <c r="N91" s="4">
        <f t="shared" si="36"/>
        <v>145.908</v>
      </c>
      <c r="O91" s="4">
        <f t="shared" si="37"/>
        <v>1.9000000000000004</v>
      </c>
      <c r="P91" s="4">
        <f t="shared" si="38"/>
        <v>64.24660000000002</v>
      </c>
      <c r="Q91" s="5">
        <f t="shared" si="39"/>
        <v>22.002000000000006</v>
      </c>
    </row>
    <row r="92" spans="1:17" ht="12">
      <c r="A92" s="3" t="s">
        <v>0</v>
      </c>
      <c r="B92" s="3" t="s">
        <v>0</v>
      </c>
      <c r="C92" s="3" t="s">
        <v>235</v>
      </c>
      <c r="D92" s="3">
        <v>33.814</v>
      </c>
      <c r="E92" s="5">
        <v>18.7</v>
      </c>
      <c r="F92" s="4">
        <v>17.5</v>
      </c>
      <c r="G92" s="4">
        <f t="shared" si="33"/>
        <v>327.25</v>
      </c>
      <c r="H92" s="4">
        <v>0</v>
      </c>
      <c r="I92" s="4">
        <f t="shared" si="34"/>
        <v>0</v>
      </c>
      <c r="J92" s="4">
        <v>0</v>
      </c>
      <c r="K92" s="4">
        <f t="shared" si="35"/>
        <v>0</v>
      </c>
      <c r="L92" s="4">
        <v>0</v>
      </c>
      <c r="M92" s="4">
        <v>16.85</v>
      </c>
      <c r="N92" s="4">
        <f t="shared" si="36"/>
        <v>315.095</v>
      </c>
      <c r="O92" s="4">
        <f t="shared" si="37"/>
        <v>0.6499999999999986</v>
      </c>
      <c r="P92" s="4">
        <f t="shared" si="38"/>
        <v>21.979099999999953</v>
      </c>
      <c r="Q92" s="5">
        <f t="shared" si="39"/>
        <v>12.154999999999973</v>
      </c>
    </row>
    <row r="93" spans="1:17" ht="12">
      <c r="A93" s="3" t="s">
        <v>0</v>
      </c>
      <c r="B93" s="3" t="s">
        <v>0</v>
      </c>
      <c r="C93" s="3" t="s">
        <v>238</v>
      </c>
      <c r="D93" s="3">
        <v>33.814</v>
      </c>
      <c r="E93" s="5">
        <v>25.25</v>
      </c>
      <c r="F93" s="4">
        <v>13.55</v>
      </c>
      <c r="G93" s="4">
        <f t="shared" si="33"/>
        <v>342.13750000000005</v>
      </c>
      <c r="H93" s="4">
        <v>0</v>
      </c>
      <c r="I93" s="4">
        <f t="shared" si="34"/>
        <v>0</v>
      </c>
      <c r="J93" s="4">
        <v>0</v>
      </c>
      <c r="K93" s="4">
        <f t="shared" si="35"/>
        <v>0</v>
      </c>
      <c r="L93" s="4">
        <v>0</v>
      </c>
      <c r="M93" s="4">
        <v>9.1</v>
      </c>
      <c r="N93" s="4">
        <f t="shared" si="36"/>
        <v>229.77499999999998</v>
      </c>
      <c r="O93" s="4">
        <f t="shared" si="37"/>
        <v>4.450000000000001</v>
      </c>
      <c r="P93" s="4">
        <f t="shared" si="38"/>
        <v>150.47230000000005</v>
      </c>
      <c r="Q93" s="5">
        <f t="shared" si="39"/>
        <v>112.36250000000003</v>
      </c>
    </row>
    <row r="94" spans="1:17" ht="12">
      <c r="A94" s="3" t="s">
        <v>0</v>
      </c>
      <c r="B94" s="3" t="s">
        <v>0</v>
      </c>
      <c r="C94" s="3" t="s">
        <v>241</v>
      </c>
      <c r="D94" s="3">
        <v>33.814</v>
      </c>
      <c r="E94" s="5">
        <v>25.25</v>
      </c>
      <c r="F94" s="4">
        <v>12</v>
      </c>
      <c r="G94" s="4">
        <f t="shared" si="33"/>
        <v>303</v>
      </c>
      <c r="H94" s="4">
        <v>0</v>
      </c>
      <c r="I94" s="4">
        <f t="shared" si="34"/>
        <v>0</v>
      </c>
      <c r="J94" s="4">
        <v>0</v>
      </c>
      <c r="K94" s="4">
        <f t="shared" si="35"/>
        <v>0</v>
      </c>
      <c r="L94" s="4">
        <v>0</v>
      </c>
      <c r="M94" s="4">
        <v>12</v>
      </c>
      <c r="N94" s="4">
        <f t="shared" si="36"/>
        <v>303</v>
      </c>
      <c r="O94" s="4">
        <f t="shared" si="37"/>
        <v>0</v>
      </c>
      <c r="P94" s="4">
        <f t="shared" si="38"/>
        <v>0</v>
      </c>
      <c r="Q94" s="5">
        <f t="shared" si="39"/>
        <v>0</v>
      </c>
    </row>
    <row r="95" spans="1:17" ht="12">
      <c r="A95" s="3" t="s">
        <v>0</v>
      </c>
      <c r="B95" s="3" t="s">
        <v>0</v>
      </c>
      <c r="C95" s="3" t="s">
        <v>242</v>
      </c>
      <c r="D95" s="3">
        <v>33.814</v>
      </c>
      <c r="E95" s="5">
        <v>25.25</v>
      </c>
      <c r="F95" s="4">
        <v>14.75</v>
      </c>
      <c r="G95" s="4">
        <f>F95*E95</f>
        <v>372.4375</v>
      </c>
      <c r="H95" s="4">
        <v>0</v>
      </c>
      <c r="I95" s="4">
        <f>H95*E95</f>
        <v>0</v>
      </c>
      <c r="J95" s="4">
        <v>0</v>
      </c>
      <c r="K95" s="4">
        <f>J95*E95</f>
        <v>0</v>
      </c>
      <c r="L95" s="4">
        <v>0</v>
      </c>
      <c r="M95" s="4">
        <v>13.8</v>
      </c>
      <c r="N95" s="4">
        <f>M95*E95</f>
        <v>348.45000000000005</v>
      </c>
      <c r="O95" s="4">
        <f aca="true" t="shared" si="40" ref="O95:O102">F95+H95-J95-M95</f>
        <v>0.9499999999999993</v>
      </c>
      <c r="P95" s="4">
        <f>O95*D95</f>
        <v>32.12329999999998</v>
      </c>
      <c r="Q95" s="5">
        <f aca="true" t="shared" si="41" ref="Q95:Q102">E95*O95</f>
        <v>23.987499999999983</v>
      </c>
    </row>
    <row r="96" spans="1:17" ht="12">
      <c r="A96" s="3" t="s">
        <v>0</v>
      </c>
      <c r="B96" s="3" t="s">
        <v>0</v>
      </c>
      <c r="C96" s="3" t="s">
        <v>245</v>
      </c>
      <c r="D96" s="3">
        <v>33.814</v>
      </c>
      <c r="E96" s="5">
        <v>20</v>
      </c>
      <c r="F96" s="4">
        <v>8.8</v>
      </c>
      <c r="G96" s="4">
        <f>F96*E96</f>
        <v>176</v>
      </c>
      <c r="H96" s="4">
        <v>0</v>
      </c>
      <c r="I96" s="4">
        <f>H96*E96</f>
        <v>0</v>
      </c>
      <c r="J96" s="4">
        <v>0</v>
      </c>
      <c r="K96" s="4">
        <f>J96*E96</f>
        <v>0</v>
      </c>
      <c r="L96" s="4">
        <v>0</v>
      </c>
      <c r="M96" s="4">
        <v>6.4</v>
      </c>
      <c r="N96" s="4">
        <f>M96*E96</f>
        <v>128</v>
      </c>
      <c r="O96" s="4">
        <f t="shared" si="40"/>
        <v>2.4000000000000004</v>
      </c>
      <c r="P96" s="4">
        <f>O96*D96</f>
        <v>81.15360000000001</v>
      </c>
      <c r="Q96" s="5">
        <f t="shared" si="41"/>
        <v>48.00000000000001</v>
      </c>
    </row>
    <row r="97" spans="1:17" ht="12">
      <c r="A97" s="3" t="s">
        <v>0</v>
      </c>
      <c r="B97" s="3" t="s">
        <v>0</v>
      </c>
      <c r="C97" s="3" t="s">
        <v>248</v>
      </c>
      <c r="D97" s="3">
        <v>33.814</v>
      </c>
      <c r="E97" s="5">
        <v>25.25</v>
      </c>
      <c r="F97" s="4">
        <v>9.1</v>
      </c>
      <c r="G97" s="4">
        <f>F97*E97</f>
        <v>229.77499999999998</v>
      </c>
      <c r="H97" s="4">
        <v>0</v>
      </c>
      <c r="I97" s="4">
        <f>H97*E97</f>
        <v>0</v>
      </c>
      <c r="J97" s="4">
        <v>0</v>
      </c>
      <c r="K97" s="4">
        <f>J97*E97</f>
        <v>0</v>
      </c>
      <c r="L97" s="4">
        <v>0</v>
      </c>
      <c r="M97" s="4">
        <v>8.6</v>
      </c>
      <c r="N97" s="4">
        <f>M97*E97</f>
        <v>217.14999999999998</v>
      </c>
      <c r="O97" s="4">
        <f t="shared" si="40"/>
        <v>0.5</v>
      </c>
      <c r="P97" s="4">
        <f>O97*D97</f>
        <v>16.907</v>
      </c>
      <c r="Q97" s="5">
        <f t="shared" si="41"/>
        <v>12.625</v>
      </c>
    </row>
    <row r="98" spans="1:17" ht="12">
      <c r="A98" s="3" t="s">
        <v>0</v>
      </c>
      <c r="B98" s="3" t="s">
        <v>0</v>
      </c>
      <c r="C98" s="3" t="s">
        <v>251</v>
      </c>
      <c r="D98" s="3">
        <v>33.814</v>
      </c>
      <c r="E98" s="5">
        <v>25.25</v>
      </c>
      <c r="F98" s="4">
        <v>4.8</v>
      </c>
      <c r="G98" s="4">
        <f>F98*E98</f>
        <v>121.19999999999999</v>
      </c>
      <c r="H98" s="4">
        <v>0</v>
      </c>
      <c r="I98" s="4">
        <f>H98*E98</f>
        <v>0</v>
      </c>
      <c r="J98" s="4">
        <v>0</v>
      </c>
      <c r="K98" s="4">
        <f>J98*E98</f>
        <v>0</v>
      </c>
      <c r="L98" s="4">
        <v>0</v>
      </c>
      <c r="M98" s="4">
        <v>3.8</v>
      </c>
      <c r="N98" s="4">
        <f>M98*E98</f>
        <v>95.94999999999999</v>
      </c>
      <c r="O98" s="4">
        <f t="shared" si="40"/>
        <v>1</v>
      </c>
      <c r="P98" s="4">
        <f>O98*D98</f>
        <v>33.814</v>
      </c>
      <c r="Q98" s="5">
        <f t="shared" si="41"/>
        <v>25.25</v>
      </c>
    </row>
    <row r="99" spans="1:17" ht="12">
      <c r="A99" s="3" t="s">
        <v>0</v>
      </c>
      <c r="B99" s="3" t="s">
        <v>0</v>
      </c>
      <c r="C99" s="3" t="s">
        <v>254</v>
      </c>
      <c r="D99" s="3">
        <v>33.814</v>
      </c>
      <c r="E99" s="5">
        <v>22.87</v>
      </c>
      <c r="F99" s="4">
        <v>13.9</v>
      </c>
      <c r="G99" s="4">
        <f>F99*E99</f>
        <v>317.89300000000003</v>
      </c>
      <c r="H99" s="4">
        <v>0</v>
      </c>
      <c r="I99" s="4">
        <f>H99*E99</f>
        <v>0</v>
      </c>
      <c r="J99" s="4">
        <v>0</v>
      </c>
      <c r="K99" s="4">
        <f>J99*E99</f>
        <v>0</v>
      </c>
      <c r="L99" s="4">
        <v>0</v>
      </c>
      <c r="M99" s="4">
        <v>9.6</v>
      </c>
      <c r="N99" s="4">
        <f>M99*E99</f>
        <v>219.552</v>
      </c>
      <c r="O99" s="4">
        <f t="shared" si="40"/>
        <v>4.300000000000001</v>
      </c>
      <c r="P99" s="4">
        <f>O99*D99</f>
        <v>145.4002</v>
      </c>
      <c r="Q99" s="5">
        <f t="shared" si="41"/>
        <v>98.34100000000002</v>
      </c>
    </row>
    <row r="100" spans="1:17" ht="12">
      <c r="A100" s="3" t="s">
        <v>0</v>
      </c>
      <c r="B100" s="3" t="s">
        <v>0</v>
      </c>
      <c r="C100" s="3" t="s">
        <v>257</v>
      </c>
      <c r="D100" s="3">
        <v>33.814</v>
      </c>
      <c r="E100" s="5">
        <v>15</v>
      </c>
      <c r="F100" s="4">
        <v>1</v>
      </c>
      <c r="G100" s="4">
        <f>F100*E100</f>
        <v>15</v>
      </c>
      <c r="H100" s="4">
        <v>0</v>
      </c>
      <c r="I100" s="4">
        <f>H100*E100</f>
        <v>0</v>
      </c>
      <c r="J100" s="4">
        <v>0</v>
      </c>
      <c r="K100" s="4">
        <f>J100*E100</f>
        <v>0</v>
      </c>
      <c r="L100" s="4">
        <v>0</v>
      </c>
      <c r="M100" s="4">
        <v>1</v>
      </c>
      <c r="N100" s="4">
        <f>M100*E100</f>
        <v>15</v>
      </c>
      <c r="O100" s="4">
        <f t="shared" si="40"/>
        <v>0</v>
      </c>
      <c r="P100" s="4">
        <f>O100*D100</f>
        <v>0</v>
      </c>
      <c r="Q100" s="5">
        <f t="shared" si="41"/>
        <v>0</v>
      </c>
    </row>
    <row r="101" spans="1:17" ht="12">
      <c r="A101" s="3" t="s">
        <v>0</v>
      </c>
      <c r="B101" s="3" t="s">
        <v>0</v>
      </c>
      <c r="C101" s="3" t="s">
        <v>259</v>
      </c>
      <c r="D101" s="3">
        <v>33.814</v>
      </c>
      <c r="E101" s="5">
        <v>18.87</v>
      </c>
      <c r="F101" s="4">
        <v>7.2</v>
      </c>
      <c r="G101" s="4">
        <f>F101*E101</f>
        <v>135.864</v>
      </c>
      <c r="H101" s="4">
        <v>0</v>
      </c>
      <c r="I101" s="4">
        <f>H101*E101</f>
        <v>0</v>
      </c>
      <c r="J101" s="4">
        <v>0</v>
      </c>
      <c r="K101" s="4">
        <f>J101*E101</f>
        <v>0</v>
      </c>
      <c r="L101" s="4">
        <v>0</v>
      </c>
      <c r="M101" s="4">
        <v>6.9</v>
      </c>
      <c r="N101" s="4">
        <f>M101*E101</f>
        <v>130.203</v>
      </c>
      <c r="O101" s="4">
        <f t="shared" si="40"/>
        <v>0.2999999999999998</v>
      </c>
      <c r="P101" s="4">
        <f>O101*D101</f>
        <v>10.144199999999994</v>
      </c>
      <c r="Q101" s="5">
        <f t="shared" si="41"/>
        <v>5.660999999999997</v>
      </c>
    </row>
    <row r="102" spans="1:17" ht="12">
      <c r="A102" s="3" t="s">
        <v>0</v>
      </c>
      <c r="B102" s="3" t="s">
        <v>0</v>
      </c>
      <c r="C102" s="3" t="s">
        <v>261</v>
      </c>
      <c r="D102" s="3">
        <v>33.814</v>
      </c>
      <c r="E102" s="5">
        <v>16.7</v>
      </c>
      <c r="F102" s="4">
        <v>5.75</v>
      </c>
      <c r="G102" s="4">
        <f>F102*E102</f>
        <v>96.02499999999999</v>
      </c>
      <c r="H102" s="4">
        <v>0</v>
      </c>
      <c r="I102" s="4">
        <f>H102*E102</f>
        <v>0</v>
      </c>
      <c r="J102" s="4">
        <v>0</v>
      </c>
      <c r="K102" s="4">
        <f>J102*E102</f>
        <v>0</v>
      </c>
      <c r="L102" s="4">
        <v>0</v>
      </c>
      <c r="M102" s="4">
        <v>5.4</v>
      </c>
      <c r="N102" s="4">
        <f>M102*E102</f>
        <v>90.18</v>
      </c>
      <c r="O102" s="4">
        <f t="shared" si="40"/>
        <v>0.34999999999999964</v>
      </c>
      <c r="P102" s="4">
        <f>O102*D102</f>
        <v>11.834899999999989</v>
      </c>
      <c r="Q102" s="5">
        <f t="shared" si="41"/>
        <v>5.8449999999999935</v>
      </c>
    </row>
    <row r="103" spans="3:17" ht="12">
      <c r="C103" s="7" t="s">
        <v>43</v>
      </c>
      <c r="D103" s="7" t="s">
        <v>0</v>
      </c>
      <c r="E103" s="7" t="s">
        <v>0</v>
      </c>
      <c r="F103" s="8">
        <f aca="true" t="shared" si="42" ref="F103:Q103">SUM(F31:F102)</f>
        <v>560.35</v>
      </c>
      <c r="G103" s="8">
        <f t="shared" si="42"/>
        <v>11144.3775</v>
      </c>
      <c r="H103" s="8">
        <f t="shared" si="42"/>
        <v>102</v>
      </c>
      <c r="I103" s="8">
        <f t="shared" si="42"/>
        <v>2409.12</v>
      </c>
      <c r="J103" s="8">
        <f t="shared" si="42"/>
        <v>0</v>
      </c>
      <c r="K103" s="8">
        <f t="shared" si="42"/>
        <v>0</v>
      </c>
      <c r="L103" s="8">
        <f t="shared" si="42"/>
        <v>0</v>
      </c>
      <c r="M103" s="8">
        <f t="shared" si="42"/>
        <v>538.6999999999999</v>
      </c>
      <c r="N103" s="8">
        <f t="shared" si="42"/>
        <v>10867.714</v>
      </c>
      <c r="O103" s="8">
        <f t="shared" si="42"/>
        <v>123.64999999999998</v>
      </c>
      <c r="P103" s="8">
        <f t="shared" si="42"/>
        <v>4168.843525</v>
      </c>
      <c r="Q103" s="10">
        <f t="shared" si="42"/>
        <v>2685.7834999999995</v>
      </c>
    </row>
    <row r="104" spans="1:17" ht="12">
      <c r="A104" s="3" t="s">
        <v>0</v>
      </c>
      <c r="B104" s="3" t="s">
        <v>264</v>
      </c>
      <c r="C104" s="3" t="s">
        <v>265</v>
      </c>
      <c r="D104" s="3">
        <v>25.3605</v>
      </c>
      <c r="E104" s="5">
        <v>30</v>
      </c>
      <c r="F104" s="4">
        <v>1</v>
      </c>
      <c r="G104" s="4">
        <f aca="true" t="shared" si="43" ref="G104:G136">F104*E104</f>
        <v>30</v>
      </c>
      <c r="H104" s="4">
        <v>0</v>
      </c>
      <c r="I104" s="4">
        <f aca="true" t="shared" si="44" ref="I104:I136">H104*E104</f>
        <v>0</v>
      </c>
      <c r="J104" s="4">
        <v>0</v>
      </c>
      <c r="K104" s="4">
        <f aca="true" t="shared" si="45" ref="K104:K136">J104*E104</f>
        <v>0</v>
      </c>
      <c r="L104" s="4">
        <v>0</v>
      </c>
      <c r="M104" s="4">
        <v>1</v>
      </c>
      <c r="N104" s="4">
        <f aca="true" t="shared" si="46" ref="N104:N136">M104*E104</f>
        <v>30</v>
      </c>
      <c r="O104" s="4">
        <f aca="true" t="shared" si="47" ref="O104:O136">F104+H104-J104-M104</f>
        <v>0</v>
      </c>
      <c r="P104" s="4">
        <f aca="true" t="shared" si="48" ref="P104:P136">O104*D104</f>
        <v>0</v>
      </c>
      <c r="Q104" s="5">
        <f aca="true" t="shared" si="49" ref="Q104:Q136">E104*O104</f>
        <v>0</v>
      </c>
    </row>
    <row r="105" spans="1:17" ht="12">
      <c r="A105" s="3" t="s">
        <v>0</v>
      </c>
      <c r="B105" s="3" t="s">
        <v>0</v>
      </c>
      <c r="C105" s="3" t="s">
        <v>266</v>
      </c>
      <c r="D105" s="3">
        <v>33.814</v>
      </c>
      <c r="E105" s="5">
        <v>36.4</v>
      </c>
      <c r="F105" s="4">
        <v>3.9</v>
      </c>
      <c r="G105" s="4">
        <f t="shared" si="43"/>
        <v>141.95999999999998</v>
      </c>
      <c r="H105" s="4">
        <v>0</v>
      </c>
      <c r="I105" s="4">
        <f t="shared" si="44"/>
        <v>0</v>
      </c>
      <c r="J105" s="4">
        <v>0</v>
      </c>
      <c r="K105" s="4">
        <f t="shared" si="45"/>
        <v>0</v>
      </c>
      <c r="L105" s="4">
        <v>0</v>
      </c>
      <c r="M105" s="4">
        <v>3.85</v>
      </c>
      <c r="N105" s="4">
        <f t="shared" si="46"/>
        <v>140.14</v>
      </c>
      <c r="O105" s="4">
        <f t="shared" si="47"/>
        <v>0.04999999999999982</v>
      </c>
      <c r="P105" s="4">
        <f t="shared" si="48"/>
        <v>1.690699999999994</v>
      </c>
      <c r="Q105" s="5">
        <f t="shared" si="49"/>
        <v>1.8199999999999934</v>
      </c>
    </row>
    <row r="106" spans="1:17" ht="12">
      <c r="A106" s="3" t="s">
        <v>0</v>
      </c>
      <c r="B106" s="3" t="s">
        <v>0</v>
      </c>
      <c r="C106" s="3" t="s">
        <v>267</v>
      </c>
      <c r="D106" s="3">
        <v>33.814</v>
      </c>
      <c r="E106" s="5">
        <v>23.9</v>
      </c>
      <c r="F106" s="4">
        <v>2</v>
      </c>
      <c r="G106" s="4">
        <f t="shared" si="43"/>
        <v>47.8</v>
      </c>
      <c r="H106" s="4">
        <v>0</v>
      </c>
      <c r="I106" s="4">
        <f t="shared" si="44"/>
        <v>0</v>
      </c>
      <c r="J106" s="4">
        <v>0</v>
      </c>
      <c r="K106" s="4">
        <f t="shared" si="45"/>
        <v>0</v>
      </c>
      <c r="L106" s="4">
        <v>0</v>
      </c>
      <c r="M106" s="4">
        <v>2</v>
      </c>
      <c r="N106" s="4">
        <f t="shared" si="46"/>
        <v>47.8</v>
      </c>
      <c r="O106" s="4">
        <f t="shared" si="47"/>
        <v>0</v>
      </c>
      <c r="P106" s="4">
        <f t="shared" si="48"/>
        <v>0</v>
      </c>
      <c r="Q106" s="5">
        <f t="shared" si="49"/>
        <v>0</v>
      </c>
    </row>
    <row r="107" spans="1:17" ht="12">
      <c r="A107" s="3" t="s">
        <v>0</v>
      </c>
      <c r="B107" s="3" t="s">
        <v>0</v>
      </c>
      <c r="C107" s="3" t="s">
        <v>268</v>
      </c>
      <c r="D107" s="3">
        <v>33.814</v>
      </c>
      <c r="E107" s="5">
        <v>33.53</v>
      </c>
      <c r="F107" s="4">
        <v>1.2</v>
      </c>
      <c r="G107" s="4">
        <f t="shared" si="43"/>
        <v>40.236</v>
      </c>
      <c r="H107" s="4">
        <v>0</v>
      </c>
      <c r="I107" s="4">
        <f t="shared" si="44"/>
        <v>0</v>
      </c>
      <c r="J107" s="4">
        <v>0</v>
      </c>
      <c r="K107" s="4">
        <f t="shared" si="45"/>
        <v>0</v>
      </c>
      <c r="L107" s="4">
        <v>0</v>
      </c>
      <c r="M107" s="4">
        <v>1.2</v>
      </c>
      <c r="N107" s="4">
        <f t="shared" si="46"/>
        <v>40.236</v>
      </c>
      <c r="O107" s="4">
        <f t="shared" si="47"/>
        <v>0</v>
      </c>
      <c r="P107" s="4">
        <f t="shared" si="48"/>
        <v>0</v>
      </c>
      <c r="Q107" s="5">
        <f t="shared" si="49"/>
        <v>0</v>
      </c>
    </row>
    <row r="108" spans="1:17" ht="12">
      <c r="A108" s="3" t="s">
        <v>0</v>
      </c>
      <c r="B108" s="3" t="s">
        <v>0</v>
      </c>
      <c r="C108" s="3" t="s">
        <v>269</v>
      </c>
      <c r="D108" s="3">
        <v>33.814</v>
      </c>
      <c r="E108" s="5">
        <v>25.7</v>
      </c>
      <c r="F108" s="4">
        <v>14.9</v>
      </c>
      <c r="G108" s="4">
        <f t="shared" si="43"/>
        <v>382.93</v>
      </c>
      <c r="H108" s="4">
        <v>0</v>
      </c>
      <c r="I108" s="4">
        <f t="shared" si="44"/>
        <v>0</v>
      </c>
      <c r="J108" s="4">
        <v>0</v>
      </c>
      <c r="K108" s="4">
        <f t="shared" si="45"/>
        <v>0</v>
      </c>
      <c r="L108" s="4">
        <v>0</v>
      </c>
      <c r="M108" s="4">
        <v>11.6</v>
      </c>
      <c r="N108" s="4">
        <f t="shared" si="46"/>
        <v>298.12</v>
      </c>
      <c r="O108" s="4">
        <f t="shared" si="47"/>
        <v>3.3000000000000007</v>
      </c>
      <c r="P108" s="4">
        <f t="shared" si="48"/>
        <v>111.58620000000002</v>
      </c>
      <c r="Q108" s="5">
        <f t="shared" si="49"/>
        <v>84.81000000000002</v>
      </c>
    </row>
    <row r="109" spans="1:17" ht="12">
      <c r="A109" s="3" t="s">
        <v>0</v>
      </c>
      <c r="B109" s="3" t="s">
        <v>0</v>
      </c>
      <c r="C109" s="3" t="s">
        <v>270</v>
      </c>
      <c r="D109" s="3">
        <v>33.814</v>
      </c>
      <c r="E109" s="5">
        <v>33.45</v>
      </c>
      <c r="F109" s="4">
        <v>6.15</v>
      </c>
      <c r="G109" s="4">
        <f t="shared" si="43"/>
        <v>205.71750000000003</v>
      </c>
      <c r="H109" s="4">
        <v>4</v>
      </c>
      <c r="I109" s="4">
        <f t="shared" si="44"/>
        <v>133.8</v>
      </c>
      <c r="J109" s="4">
        <v>0</v>
      </c>
      <c r="K109" s="4">
        <f t="shared" si="45"/>
        <v>0</v>
      </c>
      <c r="L109" s="4">
        <v>0</v>
      </c>
      <c r="M109" s="4">
        <v>7</v>
      </c>
      <c r="N109" s="4">
        <f t="shared" si="46"/>
        <v>234.15000000000003</v>
      </c>
      <c r="O109" s="4">
        <f t="shared" si="47"/>
        <v>3.1500000000000004</v>
      </c>
      <c r="P109" s="4">
        <f t="shared" si="48"/>
        <v>106.51410000000001</v>
      </c>
      <c r="Q109" s="5">
        <f t="shared" si="49"/>
        <v>105.36750000000002</v>
      </c>
    </row>
    <row r="110" spans="1:17" ht="12">
      <c r="A110" s="3" t="s">
        <v>0</v>
      </c>
      <c r="B110" s="3" t="s">
        <v>0</v>
      </c>
      <c r="C110" s="3" t="s">
        <v>271</v>
      </c>
      <c r="D110" s="3">
        <v>25.3605</v>
      </c>
      <c r="E110" s="5">
        <v>23.95</v>
      </c>
      <c r="F110" s="4">
        <v>5.1</v>
      </c>
      <c r="G110" s="4">
        <f t="shared" si="43"/>
        <v>122.14499999999998</v>
      </c>
      <c r="H110" s="4">
        <v>0</v>
      </c>
      <c r="I110" s="4">
        <f t="shared" si="44"/>
        <v>0</v>
      </c>
      <c r="J110" s="4">
        <v>0</v>
      </c>
      <c r="K110" s="4">
        <f t="shared" si="45"/>
        <v>0</v>
      </c>
      <c r="L110" s="4">
        <v>0</v>
      </c>
      <c r="M110" s="4">
        <v>5</v>
      </c>
      <c r="N110" s="4">
        <f t="shared" si="46"/>
        <v>119.75</v>
      </c>
      <c r="O110" s="4">
        <f t="shared" si="47"/>
        <v>0.09999999999999964</v>
      </c>
      <c r="P110" s="4">
        <f t="shared" si="48"/>
        <v>2.536049999999991</v>
      </c>
      <c r="Q110" s="5">
        <f t="shared" si="49"/>
        <v>2.3949999999999916</v>
      </c>
    </row>
    <row r="111" spans="1:17" ht="12">
      <c r="A111" s="3" t="s">
        <v>0</v>
      </c>
      <c r="B111" s="3" t="s">
        <v>0</v>
      </c>
      <c r="C111" s="3" t="s">
        <v>272</v>
      </c>
      <c r="D111" s="3">
        <v>25.3605</v>
      </c>
      <c r="E111" s="5">
        <v>25</v>
      </c>
      <c r="F111" s="4">
        <v>1.2</v>
      </c>
      <c r="G111" s="4">
        <f t="shared" si="43"/>
        <v>30</v>
      </c>
      <c r="H111" s="4">
        <v>0</v>
      </c>
      <c r="I111" s="4">
        <f t="shared" si="44"/>
        <v>0</v>
      </c>
      <c r="J111" s="4">
        <v>0</v>
      </c>
      <c r="K111" s="4">
        <f t="shared" si="45"/>
        <v>0</v>
      </c>
      <c r="L111" s="4">
        <v>0</v>
      </c>
      <c r="M111" s="4">
        <v>1.2</v>
      </c>
      <c r="N111" s="4">
        <f t="shared" si="46"/>
        <v>30</v>
      </c>
      <c r="O111" s="4">
        <f t="shared" si="47"/>
        <v>0</v>
      </c>
      <c r="P111" s="4">
        <f t="shared" si="48"/>
        <v>0</v>
      </c>
      <c r="Q111" s="5">
        <f t="shared" si="49"/>
        <v>0</v>
      </c>
    </row>
    <row r="112" spans="1:17" ht="12">
      <c r="A112" s="3" t="s">
        <v>0</v>
      </c>
      <c r="B112" s="3" t="s">
        <v>0</v>
      </c>
      <c r="C112" s="3" t="s">
        <v>273</v>
      </c>
      <c r="D112" s="3">
        <v>33.814</v>
      </c>
      <c r="E112" s="5">
        <v>32.32</v>
      </c>
      <c r="F112" s="4">
        <v>3</v>
      </c>
      <c r="G112" s="4">
        <f t="shared" si="43"/>
        <v>96.96000000000001</v>
      </c>
      <c r="H112" s="4">
        <v>0</v>
      </c>
      <c r="I112" s="4">
        <f t="shared" si="44"/>
        <v>0</v>
      </c>
      <c r="J112" s="4">
        <v>0</v>
      </c>
      <c r="K112" s="4">
        <f t="shared" si="45"/>
        <v>0</v>
      </c>
      <c r="L112" s="4">
        <v>0</v>
      </c>
      <c r="M112" s="4">
        <v>2.95</v>
      </c>
      <c r="N112" s="4">
        <f t="shared" si="46"/>
        <v>95.34400000000001</v>
      </c>
      <c r="O112" s="4">
        <f t="shared" si="47"/>
        <v>0.04999999999999982</v>
      </c>
      <c r="P112" s="4">
        <f t="shared" si="48"/>
        <v>1.690699999999994</v>
      </c>
      <c r="Q112" s="5">
        <f t="shared" si="49"/>
        <v>1.6159999999999943</v>
      </c>
    </row>
    <row r="113" spans="1:17" ht="12">
      <c r="A113" s="3" t="s">
        <v>0</v>
      </c>
      <c r="B113" s="3" t="s">
        <v>0</v>
      </c>
      <c r="C113" s="3" t="s">
        <v>274</v>
      </c>
      <c r="D113" s="3">
        <v>33.814</v>
      </c>
      <c r="E113" s="5">
        <v>32.57</v>
      </c>
      <c r="F113" s="4">
        <v>4.2</v>
      </c>
      <c r="G113" s="4">
        <f t="shared" si="43"/>
        <v>136.794</v>
      </c>
      <c r="H113" s="4">
        <v>0</v>
      </c>
      <c r="I113" s="4">
        <f t="shared" si="44"/>
        <v>0</v>
      </c>
      <c r="J113" s="4">
        <v>0</v>
      </c>
      <c r="K113" s="4">
        <f t="shared" si="45"/>
        <v>0</v>
      </c>
      <c r="L113" s="4">
        <v>0</v>
      </c>
      <c r="M113" s="4">
        <v>4</v>
      </c>
      <c r="N113" s="4">
        <f t="shared" si="46"/>
        <v>130.28</v>
      </c>
      <c r="O113" s="4">
        <f t="shared" si="47"/>
        <v>0.20000000000000018</v>
      </c>
      <c r="P113" s="4">
        <f t="shared" si="48"/>
        <v>6.762800000000006</v>
      </c>
      <c r="Q113" s="5">
        <f t="shared" si="49"/>
        <v>6.514000000000006</v>
      </c>
    </row>
    <row r="114" spans="1:17" ht="12">
      <c r="A114" s="3" t="s">
        <v>0</v>
      </c>
      <c r="B114" s="3" t="s">
        <v>0</v>
      </c>
      <c r="C114" s="3" t="s">
        <v>275</v>
      </c>
      <c r="D114" s="3">
        <v>25.3605</v>
      </c>
      <c r="E114" s="5">
        <v>27.86</v>
      </c>
      <c r="F114" s="4">
        <v>0.9</v>
      </c>
      <c r="G114" s="4">
        <f t="shared" si="43"/>
        <v>25.074</v>
      </c>
      <c r="H114" s="4">
        <v>0</v>
      </c>
      <c r="I114" s="4">
        <f t="shared" si="44"/>
        <v>0</v>
      </c>
      <c r="J114" s="4">
        <v>0</v>
      </c>
      <c r="K114" s="4">
        <f t="shared" si="45"/>
        <v>0</v>
      </c>
      <c r="L114" s="4">
        <v>0</v>
      </c>
      <c r="M114" s="4">
        <v>0.85</v>
      </c>
      <c r="N114" s="4">
        <f t="shared" si="46"/>
        <v>23.680999999999997</v>
      </c>
      <c r="O114" s="4">
        <f t="shared" si="47"/>
        <v>0.050000000000000044</v>
      </c>
      <c r="P114" s="4">
        <f t="shared" si="48"/>
        <v>1.268025000000001</v>
      </c>
      <c r="Q114" s="5">
        <f t="shared" si="49"/>
        <v>1.3930000000000011</v>
      </c>
    </row>
    <row r="115" spans="1:17" ht="12">
      <c r="A115" s="3" t="s">
        <v>0</v>
      </c>
      <c r="B115" s="3" t="s">
        <v>0</v>
      </c>
      <c r="C115" s="3" t="s">
        <v>276</v>
      </c>
      <c r="D115" s="3">
        <v>33.814</v>
      </c>
      <c r="E115" s="5">
        <v>33.53</v>
      </c>
      <c r="F115" s="4">
        <v>3.1</v>
      </c>
      <c r="G115" s="4">
        <f t="shared" si="43"/>
        <v>103.94300000000001</v>
      </c>
      <c r="H115" s="4">
        <v>4</v>
      </c>
      <c r="I115" s="4">
        <f t="shared" si="44"/>
        <v>134.12</v>
      </c>
      <c r="J115" s="4">
        <v>0</v>
      </c>
      <c r="K115" s="4">
        <f t="shared" si="45"/>
        <v>0</v>
      </c>
      <c r="L115" s="4">
        <v>0</v>
      </c>
      <c r="M115" s="4">
        <v>3.5</v>
      </c>
      <c r="N115" s="4">
        <f t="shared" si="46"/>
        <v>117.355</v>
      </c>
      <c r="O115" s="4">
        <f t="shared" si="47"/>
        <v>3.5999999999999996</v>
      </c>
      <c r="P115" s="4">
        <f t="shared" si="48"/>
        <v>121.73039999999999</v>
      </c>
      <c r="Q115" s="5">
        <f t="shared" si="49"/>
        <v>120.708</v>
      </c>
    </row>
    <row r="116" spans="1:17" ht="12">
      <c r="A116" s="3" t="s">
        <v>0</v>
      </c>
      <c r="B116" s="3" t="s">
        <v>0</v>
      </c>
      <c r="C116" s="3" t="s">
        <v>277</v>
      </c>
      <c r="D116" s="3">
        <v>33.814</v>
      </c>
      <c r="E116" s="5">
        <v>27.7</v>
      </c>
      <c r="F116" s="4">
        <v>6.5</v>
      </c>
      <c r="G116" s="4">
        <f t="shared" si="43"/>
        <v>180.04999999999998</v>
      </c>
      <c r="H116" s="4">
        <v>0</v>
      </c>
      <c r="I116" s="4">
        <f t="shared" si="44"/>
        <v>0</v>
      </c>
      <c r="J116" s="4">
        <v>0</v>
      </c>
      <c r="K116" s="4">
        <f t="shared" si="45"/>
        <v>0</v>
      </c>
      <c r="L116" s="4">
        <v>0</v>
      </c>
      <c r="M116" s="4">
        <v>6</v>
      </c>
      <c r="N116" s="4">
        <f t="shared" si="46"/>
        <v>166.2</v>
      </c>
      <c r="O116" s="4">
        <f t="shared" si="47"/>
        <v>0.5</v>
      </c>
      <c r="P116" s="4">
        <f t="shared" si="48"/>
        <v>16.907</v>
      </c>
      <c r="Q116" s="5">
        <f t="shared" si="49"/>
        <v>13.85</v>
      </c>
    </row>
    <row r="117" spans="1:17" ht="12">
      <c r="A117" s="3" t="s">
        <v>0</v>
      </c>
      <c r="B117" s="3" t="s">
        <v>0</v>
      </c>
      <c r="C117" s="3" t="s">
        <v>278</v>
      </c>
      <c r="D117" s="3">
        <v>33.814</v>
      </c>
      <c r="E117" s="5">
        <v>28.73</v>
      </c>
      <c r="F117" s="4">
        <v>8.05</v>
      </c>
      <c r="G117" s="4">
        <f t="shared" si="43"/>
        <v>231.27650000000003</v>
      </c>
      <c r="H117" s="4">
        <v>0</v>
      </c>
      <c r="I117" s="4">
        <f t="shared" si="44"/>
        <v>0</v>
      </c>
      <c r="J117" s="4">
        <v>0</v>
      </c>
      <c r="K117" s="4">
        <f t="shared" si="45"/>
        <v>0</v>
      </c>
      <c r="L117" s="4">
        <v>0</v>
      </c>
      <c r="M117" s="4">
        <v>8</v>
      </c>
      <c r="N117" s="4">
        <f t="shared" si="46"/>
        <v>229.84</v>
      </c>
      <c r="O117" s="4">
        <f t="shared" si="47"/>
        <v>0.05000000000000071</v>
      </c>
      <c r="P117" s="4">
        <f t="shared" si="48"/>
        <v>1.690700000000024</v>
      </c>
      <c r="Q117" s="5">
        <f t="shared" si="49"/>
        <v>1.4365000000000205</v>
      </c>
    </row>
    <row r="118" spans="1:17" ht="12">
      <c r="A118" s="3" t="s">
        <v>0</v>
      </c>
      <c r="B118" s="3" t="s">
        <v>0</v>
      </c>
      <c r="C118" s="3" t="s">
        <v>279</v>
      </c>
      <c r="D118" s="3">
        <v>33.814</v>
      </c>
      <c r="E118" s="5">
        <v>28.75</v>
      </c>
      <c r="F118" s="4">
        <v>3</v>
      </c>
      <c r="G118" s="4">
        <f t="shared" si="43"/>
        <v>86.25</v>
      </c>
      <c r="H118" s="4">
        <v>0</v>
      </c>
      <c r="I118" s="4">
        <f t="shared" si="44"/>
        <v>0</v>
      </c>
      <c r="J118" s="4">
        <v>0</v>
      </c>
      <c r="K118" s="4">
        <f t="shared" si="45"/>
        <v>0</v>
      </c>
      <c r="L118" s="4">
        <v>0</v>
      </c>
      <c r="M118" s="4">
        <v>3</v>
      </c>
      <c r="N118" s="4">
        <f t="shared" si="46"/>
        <v>86.25</v>
      </c>
      <c r="O118" s="4">
        <f t="shared" si="47"/>
        <v>0</v>
      </c>
      <c r="P118" s="4">
        <f t="shared" si="48"/>
        <v>0</v>
      </c>
      <c r="Q118" s="5">
        <f t="shared" si="49"/>
        <v>0</v>
      </c>
    </row>
    <row r="119" spans="1:17" ht="12">
      <c r="A119" s="3" t="s">
        <v>0</v>
      </c>
      <c r="B119" s="3" t="s">
        <v>0</v>
      </c>
      <c r="C119" s="3" t="s">
        <v>280</v>
      </c>
      <c r="D119" s="3">
        <v>33.814</v>
      </c>
      <c r="E119" s="5">
        <v>28.75</v>
      </c>
      <c r="F119" s="4">
        <v>12.3</v>
      </c>
      <c r="G119" s="4">
        <f t="shared" si="43"/>
        <v>353.625</v>
      </c>
      <c r="H119" s="4">
        <v>0</v>
      </c>
      <c r="I119" s="4">
        <f t="shared" si="44"/>
        <v>0</v>
      </c>
      <c r="J119" s="4">
        <v>0</v>
      </c>
      <c r="K119" s="4">
        <f t="shared" si="45"/>
        <v>0</v>
      </c>
      <c r="L119" s="4">
        <v>0</v>
      </c>
      <c r="M119" s="4">
        <v>12</v>
      </c>
      <c r="N119" s="4">
        <f t="shared" si="46"/>
        <v>345</v>
      </c>
      <c r="O119" s="4">
        <f t="shared" si="47"/>
        <v>0.3000000000000007</v>
      </c>
      <c r="P119" s="4">
        <f t="shared" si="48"/>
        <v>10.144200000000025</v>
      </c>
      <c r="Q119" s="5">
        <f t="shared" si="49"/>
        <v>8.625000000000021</v>
      </c>
    </row>
    <row r="120" spans="1:17" ht="12">
      <c r="A120" s="3" t="s">
        <v>0</v>
      </c>
      <c r="B120" s="3" t="s">
        <v>0</v>
      </c>
      <c r="C120" s="3" t="s">
        <v>281</v>
      </c>
      <c r="D120" s="3">
        <v>25.3605</v>
      </c>
      <c r="E120" s="5">
        <v>31.87</v>
      </c>
      <c r="F120" s="4">
        <v>1.5</v>
      </c>
      <c r="G120" s="4">
        <f t="shared" si="43"/>
        <v>47.805</v>
      </c>
      <c r="H120" s="4">
        <v>0</v>
      </c>
      <c r="I120" s="4">
        <f t="shared" si="44"/>
        <v>0</v>
      </c>
      <c r="J120" s="4">
        <v>0</v>
      </c>
      <c r="K120" s="4">
        <f t="shared" si="45"/>
        <v>0</v>
      </c>
      <c r="L120" s="4">
        <v>0</v>
      </c>
      <c r="M120" s="4">
        <v>1.55</v>
      </c>
      <c r="N120" s="4">
        <f t="shared" si="46"/>
        <v>49.398500000000006</v>
      </c>
      <c r="O120" s="4">
        <f t="shared" si="47"/>
        <v>-0.050000000000000044</v>
      </c>
      <c r="P120" s="4">
        <f t="shared" si="48"/>
        <v>-1.268025000000001</v>
      </c>
      <c r="Q120" s="5">
        <f t="shared" si="49"/>
        <v>-1.5935000000000015</v>
      </c>
    </row>
    <row r="121" spans="1:17" ht="12">
      <c r="A121" s="3" t="s">
        <v>0</v>
      </c>
      <c r="B121" s="3" t="s">
        <v>0</v>
      </c>
      <c r="C121" s="3" t="s">
        <v>282</v>
      </c>
      <c r="D121" s="3">
        <v>33.814</v>
      </c>
      <c r="E121" s="5">
        <v>34.2</v>
      </c>
      <c r="F121" s="4">
        <v>5.85</v>
      </c>
      <c r="G121" s="4">
        <f t="shared" si="43"/>
        <v>200.07</v>
      </c>
      <c r="H121" s="4">
        <v>0</v>
      </c>
      <c r="I121" s="4">
        <f t="shared" si="44"/>
        <v>0</v>
      </c>
      <c r="J121" s="4">
        <v>0</v>
      </c>
      <c r="K121" s="4">
        <f t="shared" si="45"/>
        <v>0</v>
      </c>
      <c r="L121" s="4">
        <v>0</v>
      </c>
      <c r="M121" s="4">
        <v>5.8</v>
      </c>
      <c r="N121" s="4">
        <f t="shared" si="46"/>
        <v>198.36</v>
      </c>
      <c r="O121" s="4">
        <f t="shared" si="47"/>
        <v>0.04999999999999982</v>
      </c>
      <c r="P121" s="4">
        <f t="shared" si="48"/>
        <v>1.690699999999994</v>
      </c>
      <c r="Q121" s="5">
        <f t="shared" si="49"/>
        <v>1.709999999999994</v>
      </c>
    </row>
    <row r="122" spans="1:17" ht="12">
      <c r="A122" s="3" t="s">
        <v>0</v>
      </c>
      <c r="B122" s="3" t="s">
        <v>0</v>
      </c>
      <c r="C122" s="3" t="s">
        <v>283</v>
      </c>
      <c r="D122" s="3">
        <v>33.814</v>
      </c>
      <c r="E122" s="5">
        <v>29.16</v>
      </c>
      <c r="F122" s="4">
        <v>4.35</v>
      </c>
      <c r="G122" s="4">
        <f t="shared" si="43"/>
        <v>126.84599999999999</v>
      </c>
      <c r="H122" s="4">
        <v>0</v>
      </c>
      <c r="I122" s="4">
        <f t="shared" si="44"/>
        <v>0</v>
      </c>
      <c r="J122" s="4">
        <v>0</v>
      </c>
      <c r="K122" s="4">
        <f t="shared" si="45"/>
        <v>0</v>
      </c>
      <c r="L122" s="4">
        <v>0</v>
      </c>
      <c r="M122" s="4">
        <v>4.25</v>
      </c>
      <c r="N122" s="4">
        <f t="shared" si="46"/>
        <v>123.93</v>
      </c>
      <c r="O122" s="4">
        <f t="shared" si="47"/>
        <v>0.09999999999999964</v>
      </c>
      <c r="P122" s="4">
        <f t="shared" si="48"/>
        <v>3.381399999999988</v>
      </c>
      <c r="Q122" s="5">
        <f t="shared" si="49"/>
        <v>2.9159999999999897</v>
      </c>
    </row>
    <row r="123" spans="1:17" ht="12">
      <c r="A123" s="3" t="s">
        <v>0</v>
      </c>
      <c r="B123" s="3" t="s">
        <v>0</v>
      </c>
      <c r="C123" s="3" t="s">
        <v>284</v>
      </c>
      <c r="D123" s="3">
        <v>33.814</v>
      </c>
      <c r="E123" s="5">
        <v>38.9</v>
      </c>
      <c r="F123" s="4">
        <v>4.7</v>
      </c>
      <c r="G123" s="4">
        <f t="shared" si="43"/>
        <v>182.83</v>
      </c>
      <c r="H123" s="4">
        <v>0</v>
      </c>
      <c r="I123" s="4">
        <f t="shared" si="44"/>
        <v>0</v>
      </c>
      <c r="J123" s="4">
        <v>0</v>
      </c>
      <c r="K123" s="4">
        <f t="shared" si="45"/>
        <v>0</v>
      </c>
      <c r="L123" s="4">
        <v>0</v>
      </c>
      <c r="M123" s="4">
        <v>4.55</v>
      </c>
      <c r="N123" s="4">
        <f t="shared" si="46"/>
        <v>176.99499999999998</v>
      </c>
      <c r="O123" s="4">
        <f t="shared" si="47"/>
        <v>0.15000000000000036</v>
      </c>
      <c r="P123" s="4">
        <f t="shared" si="48"/>
        <v>5.072100000000012</v>
      </c>
      <c r="Q123" s="5">
        <f t="shared" si="49"/>
        <v>5.835000000000013</v>
      </c>
    </row>
    <row r="124" spans="1:17" ht="12">
      <c r="A124" s="3" t="s">
        <v>0</v>
      </c>
      <c r="B124" s="3" t="s">
        <v>0</v>
      </c>
      <c r="C124" s="3" t="s">
        <v>285</v>
      </c>
      <c r="D124" s="3">
        <v>33.814</v>
      </c>
      <c r="E124" s="5">
        <v>35.75</v>
      </c>
      <c r="F124" s="4">
        <v>5</v>
      </c>
      <c r="G124" s="4">
        <f t="shared" si="43"/>
        <v>178.75</v>
      </c>
      <c r="H124" s="4">
        <v>0</v>
      </c>
      <c r="I124" s="4">
        <f t="shared" si="44"/>
        <v>0</v>
      </c>
      <c r="J124" s="4">
        <v>0</v>
      </c>
      <c r="K124" s="4">
        <f t="shared" si="45"/>
        <v>0</v>
      </c>
      <c r="L124" s="4">
        <v>0</v>
      </c>
      <c r="M124" s="4">
        <v>3.8</v>
      </c>
      <c r="N124" s="4">
        <f t="shared" si="46"/>
        <v>135.85</v>
      </c>
      <c r="O124" s="4">
        <f t="shared" si="47"/>
        <v>1.2000000000000002</v>
      </c>
      <c r="P124" s="4">
        <f t="shared" si="48"/>
        <v>40.576800000000006</v>
      </c>
      <c r="Q124" s="5">
        <f t="shared" si="49"/>
        <v>42.900000000000006</v>
      </c>
    </row>
    <row r="125" spans="1:17" ht="12">
      <c r="A125" s="3" t="s">
        <v>0</v>
      </c>
      <c r="B125" s="3" t="s">
        <v>0</v>
      </c>
      <c r="C125" s="3" t="s">
        <v>286</v>
      </c>
      <c r="D125" s="3">
        <v>33.814</v>
      </c>
      <c r="E125" s="5">
        <v>36</v>
      </c>
      <c r="F125" s="4">
        <v>10.45</v>
      </c>
      <c r="G125" s="4">
        <f t="shared" si="43"/>
        <v>376.2</v>
      </c>
      <c r="H125" s="4">
        <v>7</v>
      </c>
      <c r="I125" s="4">
        <f t="shared" si="44"/>
        <v>252</v>
      </c>
      <c r="J125" s="4">
        <v>0</v>
      </c>
      <c r="K125" s="4">
        <f t="shared" si="45"/>
        <v>0</v>
      </c>
      <c r="L125" s="4">
        <v>0</v>
      </c>
      <c r="M125" s="4">
        <v>11</v>
      </c>
      <c r="N125" s="4">
        <f t="shared" si="46"/>
        <v>396</v>
      </c>
      <c r="O125" s="4">
        <f t="shared" si="47"/>
        <v>6.449999999999999</v>
      </c>
      <c r="P125" s="4">
        <f t="shared" si="48"/>
        <v>218.10029999999998</v>
      </c>
      <c r="Q125" s="5">
        <f t="shared" si="49"/>
        <v>232.2</v>
      </c>
    </row>
    <row r="126" spans="1:17" ht="12">
      <c r="A126" s="3" t="s">
        <v>0</v>
      </c>
      <c r="B126" s="3" t="s">
        <v>0</v>
      </c>
      <c r="C126" s="3" t="s">
        <v>288</v>
      </c>
      <c r="D126" s="3">
        <v>25.3605</v>
      </c>
      <c r="E126" s="5">
        <v>30</v>
      </c>
      <c r="F126" s="4">
        <v>1</v>
      </c>
      <c r="G126" s="4">
        <f t="shared" si="43"/>
        <v>30</v>
      </c>
      <c r="H126" s="4">
        <v>0</v>
      </c>
      <c r="I126" s="4">
        <f t="shared" si="44"/>
        <v>0</v>
      </c>
      <c r="J126" s="4">
        <v>0</v>
      </c>
      <c r="K126" s="4">
        <f t="shared" si="45"/>
        <v>0</v>
      </c>
      <c r="L126" s="4">
        <v>0</v>
      </c>
      <c r="M126" s="4">
        <v>1</v>
      </c>
      <c r="N126" s="4">
        <f t="shared" si="46"/>
        <v>30</v>
      </c>
      <c r="O126" s="4">
        <f t="shared" si="47"/>
        <v>0</v>
      </c>
      <c r="P126" s="4">
        <f t="shared" si="48"/>
        <v>0</v>
      </c>
      <c r="Q126" s="5">
        <f t="shared" si="49"/>
        <v>0</v>
      </c>
    </row>
    <row r="127" spans="1:17" ht="12">
      <c r="A127" s="3" t="s">
        <v>0</v>
      </c>
      <c r="B127" s="3" t="s">
        <v>0</v>
      </c>
      <c r="C127" s="3" t="s">
        <v>289</v>
      </c>
      <c r="D127" s="3">
        <v>33.814</v>
      </c>
      <c r="E127" s="5">
        <v>34.53</v>
      </c>
      <c r="F127" s="4">
        <v>8.7</v>
      </c>
      <c r="G127" s="4">
        <f t="shared" si="43"/>
        <v>300.411</v>
      </c>
      <c r="H127" s="4">
        <v>0</v>
      </c>
      <c r="I127" s="4">
        <f t="shared" si="44"/>
        <v>0</v>
      </c>
      <c r="J127" s="4">
        <v>0</v>
      </c>
      <c r="K127" s="4">
        <f t="shared" si="45"/>
        <v>0</v>
      </c>
      <c r="L127" s="4">
        <v>0</v>
      </c>
      <c r="M127" s="4">
        <v>7.45</v>
      </c>
      <c r="N127" s="4">
        <f t="shared" si="46"/>
        <v>257.24850000000004</v>
      </c>
      <c r="O127" s="4">
        <f t="shared" si="47"/>
        <v>1.2499999999999991</v>
      </c>
      <c r="P127" s="4">
        <f t="shared" si="48"/>
        <v>42.26749999999997</v>
      </c>
      <c r="Q127" s="5">
        <f t="shared" si="49"/>
        <v>43.16249999999997</v>
      </c>
    </row>
    <row r="128" spans="1:17" ht="12">
      <c r="A128" s="3" t="s">
        <v>0</v>
      </c>
      <c r="B128" s="3" t="s">
        <v>0</v>
      </c>
      <c r="C128" s="3" t="s">
        <v>290</v>
      </c>
      <c r="D128" s="3">
        <v>33.814</v>
      </c>
      <c r="E128" s="5">
        <v>35.4</v>
      </c>
      <c r="F128" s="4">
        <v>5.1</v>
      </c>
      <c r="G128" s="4">
        <f t="shared" si="43"/>
        <v>180.54</v>
      </c>
      <c r="H128" s="4">
        <v>0</v>
      </c>
      <c r="I128" s="4">
        <f t="shared" si="44"/>
        <v>0</v>
      </c>
      <c r="J128" s="4">
        <v>0</v>
      </c>
      <c r="K128" s="4">
        <f t="shared" si="45"/>
        <v>0</v>
      </c>
      <c r="L128" s="4">
        <v>0</v>
      </c>
      <c r="M128" s="4">
        <v>4.8</v>
      </c>
      <c r="N128" s="4">
        <f t="shared" si="46"/>
        <v>169.92</v>
      </c>
      <c r="O128" s="4">
        <f t="shared" si="47"/>
        <v>0.2999999999999998</v>
      </c>
      <c r="P128" s="4">
        <f t="shared" si="48"/>
        <v>10.144199999999994</v>
      </c>
      <c r="Q128" s="5">
        <f t="shared" si="49"/>
        <v>10.619999999999994</v>
      </c>
    </row>
    <row r="129" spans="1:17" ht="12">
      <c r="A129" s="3" t="s">
        <v>0</v>
      </c>
      <c r="B129" s="3" t="s">
        <v>0</v>
      </c>
      <c r="C129" s="3" t="s">
        <v>291</v>
      </c>
      <c r="D129" s="3">
        <v>33.814</v>
      </c>
      <c r="E129" s="5">
        <v>24.5</v>
      </c>
      <c r="F129" s="4">
        <v>5.3</v>
      </c>
      <c r="G129" s="4">
        <f t="shared" si="43"/>
        <v>129.85</v>
      </c>
      <c r="H129" s="4">
        <v>12</v>
      </c>
      <c r="I129" s="4">
        <f t="shared" si="44"/>
        <v>294</v>
      </c>
      <c r="J129" s="4">
        <v>0</v>
      </c>
      <c r="K129" s="4">
        <f t="shared" si="45"/>
        <v>0</v>
      </c>
      <c r="L129" s="4">
        <v>0</v>
      </c>
      <c r="M129" s="4">
        <v>14.75</v>
      </c>
      <c r="N129" s="4">
        <f t="shared" si="46"/>
        <v>361.375</v>
      </c>
      <c r="O129" s="4">
        <f t="shared" si="47"/>
        <v>2.5500000000000007</v>
      </c>
      <c r="P129" s="4">
        <f t="shared" si="48"/>
        <v>86.22570000000002</v>
      </c>
      <c r="Q129" s="5">
        <f t="shared" si="49"/>
        <v>62.475000000000016</v>
      </c>
    </row>
    <row r="130" spans="1:17" ht="12">
      <c r="A130" s="3" t="s">
        <v>0</v>
      </c>
      <c r="B130" s="3" t="s">
        <v>0</v>
      </c>
      <c r="C130" s="3" t="s">
        <v>293</v>
      </c>
      <c r="D130" s="3">
        <v>25.3605</v>
      </c>
      <c r="E130" s="5">
        <v>20.58</v>
      </c>
      <c r="F130" s="4">
        <v>1</v>
      </c>
      <c r="G130" s="4">
        <f t="shared" si="43"/>
        <v>20.58</v>
      </c>
      <c r="H130" s="4">
        <v>0</v>
      </c>
      <c r="I130" s="4">
        <f t="shared" si="44"/>
        <v>0</v>
      </c>
      <c r="J130" s="4">
        <v>0</v>
      </c>
      <c r="K130" s="4">
        <f t="shared" si="45"/>
        <v>0</v>
      </c>
      <c r="L130" s="4">
        <v>0</v>
      </c>
      <c r="M130" s="4">
        <v>1</v>
      </c>
      <c r="N130" s="4">
        <f t="shared" si="46"/>
        <v>20.58</v>
      </c>
      <c r="O130" s="4">
        <f t="shared" si="47"/>
        <v>0</v>
      </c>
      <c r="P130" s="4">
        <f t="shared" si="48"/>
        <v>0</v>
      </c>
      <c r="Q130" s="5">
        <f t="shared" si="49"/>
        <v>0</v>
      </c>
    </row>
    <row r="131" spans="1:17" ht="12">
      <c r="A131" s="3" t="s">
        <v>0</v>
      </c>
      <c r="B131" s="3" t="s">
        <v>0</v>
      </c>
      <c r="C131" s="3" t="s">
        <v>295</v>
      </c>
      <c r="D131" s="3">
        <v>25.3605</v>
      </c>
      <c r="E131" s="5">
        <v>36.7</v>
      </c>
      <c r="F131" s="4">
        <v>9.1</v>
      </c>
      <c r="G131" s="4">
        <f t="shared" si="43"/>
        <v>333.97</v>
      </c>
      <c r="H131" s="4">
        <v>0</v>
      </c>
      <c r="I131" s="4">
        <f t="shared" si="44"/>
        <v>0</v>
      </c>
      <c r="J131" s="4">
        <v>0</v>
      </c>
      <c r="K131" s="4">
        <f t="shared" si="45"/>
        <v>0</v>
      </c>
      <c r="L131" s="4">
        <v>0</v>
      </c>
      <c r="M131" s="4">
        <v>7.45</v>
      </c>
      <c r="N131" s="4">
        <f t="shared" si="46"/>
        <v>273.415</v>
      </c>
      <c r="O131" s="4">
        <f t="shared" si="47"/>
        <v>1.6499999999999995</v>
      </c>
      <c r="P131" s="4">
        <f t="shared" si="48"/>
        <v>41.844824999999986</v>
      </c>
      <c r="Q131" s="5">
        <f t="shared" si="49"/>
        <v>60.554999999999986</v>
      </c>
    </row>
    <row r="132" spans="1:17" ht="12">
      <c r="A132" s="3" t="s">
        <v>0</v>
      </c>
      <c r="B132" s="3" t="s">
        <v>0</v>
      </c>
      <c r="C132" s="3" t="s">
        <v>296</v>
      </c>
      <c r="D132" s="3">
        <v>25.3605</v>
      </c>
      <c r="E132" s="5">
        <v>20.83</v>
      </c>
      <c r="F132" s="4">
        <v>5.8</v>
      </c>
      <c r="G132" s="4">
        <f t="shared" si="43"/>
        <v>120.814</v>
      </c>
      <c r="H132" s="4">
        <v>0</v>
      </c>
      <c r="I132" s="4">
        <f t="shared" si="44"/>
        <v>0</v>
      </c>
      <c r="J132" s="4">
        <v>0</v>
      </c>
      <c r="K132" s="4">
        <f t="shared" si="45"/>
        <v>0</v>
      </c>
      <c r="L132" s="4">
        <v>0</v>
      </c>
      <c r="M132" s="4">
        <v>5.6</v>
      </c>
      <c r="N132" s="4">
        <f t="shared" si="46"/>
        <v>116.64799999999998</v>
      </c>
      <c r="O132" s="4">
        <f t="shared" si="47"/>
        <v>0.20000000000000018</v>
      </c>
      <c r="P132" s="4">
        <f t="shared" si="48"/>
        <v>5.072100000000004</v>
      </c>
      <c r="Q132" s="5">
        <f t="shared" si="49"/>
        <v>4.166000000000003</v>
      </c>
    </row>
    <row r="133" spans="1:17" ht="12">
      <c r="A133" s="3" t="s">
        <v>0</v>
      </c>
      <c r="B133" s="3" t="s">
        <v>0</v>
      </c>
      <c r="C133" s="3" t="s">
        <v>297</v>
      </c>
      <c r="D133" s="3">
        <v>33.814</v>
      </c>
      <c r="E133" s="5">
        <v>47.37</v>
      </c>
      <c r="F133" s="4">
        <v>2.6</v>
      </c>
      <c r="G133" s="4">
        <f t="shared" si="43"/>
        <v>123.16199999999999</v>
      </c>
      <c r="H133" s="4">
        <v>0</v>
      </c>
      <c r="I133" s="4">
        <f t="shared" si="44"/>
        <v>0</v>
      </c>
      <c r="J133" s="4">
        <v>0</v>
      </c>
      <c r="K133" s="4">
        <f t="shared" si="45"/>
        <v>0</v>
      </c>
      <c r="L133" s="4">
        <v>0</v>
      </c>
      <c r="M133" s="4">
        <v>2.55</v>
      </c>
      <c r="N133" s="4">
        <f t="shared" si="46"/>
        <v>120.79349999999998</v>
      </c>
      <c r="O133" s="4">
        <f t="shared" si="47"/>
        <v>0.050000000000000266</v>
      </c>
      <c r="P133" s="4">
        <f t="shared" si="48"/>
        <v>1.690700000000009</v>
      </c>
      <c r="Q133" s="5">
        <f t="shared" si="49"/>
        <v>2.3685000000000125</v>
      </c>
    </row>
    <row r="134" spans="1:17" ht="12">
      <c r="A134" s="3" t="s">
        <v>0</v>
      </c>
      <c r="B134" s="3" t="s">
        <v>0</v>
      </c>
      <c r="C134" s="3" t="s">
        <v>298</v>
      </c>
      <c r="D134" s="3">
        <v>33.814</v>
      </c>
      <c r="E134" s="5">
        <v>11</v>
      </c>
      <c r="F134" s="4">
        <v>1</v>
      </c>
      <c r="G134" s="4">
        <f t="shared" si="43"/>
        <v>11</v>
      </c>
      <c r="H134" s="4">
        <v>0</v>
      </c>
      <c r="I134" s="4">
        <f t="shared" si="44"/>
        <v>0</v>
      </c>
      <c r="J134" s="4">
        <v>0</v>
      </c>
      <c r="K134" s="4">
        <f t="shared" si="45"/>
        <v>0</v>
      </c>
      <c r="L134" s="4">
        <v>0</v>
      </c>
      <c r="M134" s="4">
        <v>1</v>
      </c>
      <c r="N134" s="4">
        <f t="shared" si="46"/>
        <v>11</v>
      </c>
      <c r="O134" s="4">
        <f t="shared" si="47"/>
        <v>0</v>
      </c>
      <c r="P134" s="4">
        <f t="shared" si="48"/>
        <v>0</v>
      </c>
      <c r="Q134" s="5">
        <f t="shared" si="49"/>
        <v>0</v>
      </c>
    </row>
    <row r="135" spans="1:17" ht="12">
      <c r="A135" s="3" t="s">
        <v>0</v>
      </c>
      <c r="B135" s="3" t="s">
        <v>0</v>
      </c>
      <c r="C135" s="3" t="s">
        <v>299</v>
      </c>
      <c r="D135" s="3">
        <v>33.814</v>
      </c>
      <c r="E135" s="5">
        <v>25</v>
      </c>
      <c r="F135" s="4">
        <v>3.7</v>
      </c>
      <c r="G135" s="4">
        <f t="shared" si="43"/>
        <v>92.5</v>
      </c>
      <c r="H135" s="4">
        <v>0</v>
      </c>
      <c r="I135" s="4">
        <f t="shared" si="44"/>
        <v>0</v>
      </c>
      <c r="J135" s="4">
        <v>0</v>
      </c>
      <c r="K135" s="4">
        <f t="shared" si="45"/>
        <v>0</v>
      </c>
      <c r="L135" s="4">
        <v>0</v>
      </c>
      <c r="M135" s="4">
        <v>3.4</v>
      </c>
      <c r="N135" s="4">
        <f t="shared" si="46"/>
        <v>85</v>
      </c>
      <c r="O135" s="4">
        <f t="shared" si="47"/>
        <v>0.30000000000000027</v>
      </c>
      <c r="P135" s="4">
        <f t="shared" si="48"/>
        <v>10.144200000000009</v>
      </c>
      <c r="Q135" s="5">
        <f t="shared" si="49"/>
        <v>7.500000000000007</v>
      </c>
    </row>
    <row r="136" spans="1:17" ht="12">
      <c r="A136" s="3" t="s">
        <v>0</v>
      </c>
      <c r="B136" s="3" t="s">
        <v>0</v>
      </c>
      <c r="C136" s="3" t="s">
        <v>300</v>
      </c>
      <c r="D136" s="3">
        <v>33.814</v>
      </c>
      <c r="E136" s="5">
        <v>37.7</v>
      </c>
      <c r="F136" s="4">
        <v>3.6</v>
      </c>
      <c r="G136" s="4">
        <f t="shared" si="43"/>
        <v>135.72000000000003</v>
      </c>
      <c r="H136" s="4">
        <v>0</v>
      </c>
      <c r="I136" s="4">
        <f t="shared" si="44"/>
        <v>0</v>
      </c>
      <c r="J136" s="4">
        <v>0</v>
      </c>
      <c r="K136" s="4">
        <f t="shared" si="45"/>
        <v>0</v>
      </c>
      <c r="L136" s="4">
        <v>0</v>
      </c>
      <c r="M136" s="4">
        <v>3.3</v>
      </c>
      <c r="N136" s="4">
        <f t="shared" si="46"/>
        <v>124.41</v>
      </c>
      <c r="O136" s="4">
        <f t="shared" si="47"/>
        <v>0.30000000000000027</v>
      </c>
      <c r="P136" s="4">
        <f t="shared" si="48"/>
        <v>10.144200000000009</v>
      </c>
      <c r="Q136" s="5">
        <f t="shared" si="49"/>
        <v>11.310000000000011</v>
      </c>
    </row>
    <row r="137" spans="3:17" ht="12">
      <c r="C137" s="7" t="s">
        <v>43</v>
      </c>
      <c r="D137" s="7" t="s">
        <v>0</v>
      </c>
      <c r="E137" s="7" t="s">
        <v>0</v>
      </c>
      <c r="F137" s="8">
        <f aca="true" t="shared" si="50" ref="F137:Q137">SUM(F104:F136)</f>
        <v>155.24999999999997</v>
      </c>
      <c r="G137" s="8">
        <f t="shared" si="50"/>
        <v>4805.809</v>
      </c>
      <c r="H137" s="8">
        <f t="shared" si="50"/>
        <v>27</v>
      </c>
      <c r="I137" s="8">
        <f t="shared" si="50"/>
        <v>813.9200000000001</v>
      </c>
      <c r="J137" s="8">
        <f t="shared" si="50"/>
        <v>0</v>
      </c>
      <c r="K137" s="8">
        <f t="shared" si="50"/>
        <v>0</v>
      </c>
      <c r="L137" s="8">
        <f t="shared" si="50"/>
        <v>0</v>
      </c>
      <c r="M137" s="8">
        <f t="shared" si="50"/>
        <v>156.4</v>
      </c>
      <c r="N137" s="8">
        <f t="shared" si="50"/>
        <v>4785.0695</v>
      </c>
      <c r="O137" s="8">
        <f t="shared" si="50"/>
        <v>25.85</v>
      </c>
      <c r="P137" s="8">
        <f t="shared" si="50"/>
        <v>857.6075749999999</v>
      </c>
      <c r="Q137" s="10">
        <f t="shared" si="50"/>
        <v>834.6595000000002</v>
      </c>
    </row>
    <row r="138" spans="1:17" ht="12">
      <c r="A138" s="3" t="s">
        <v>0</v>
      </c>
      <c r="B138" s="3" t="s">
        <v>302</v>
      </c>
      <c r="C138" s="3" t="s">
        <v>303</v>
      </c>
      <c r="D138" s="3">
        <v>33.814</v>
      </c>
      <c r="E138" s="5">
        <v>10</v>
      </c>
      <c r="F138" s="4">
        <v>6.5</v>
      </c>
      <c r="G138" s="4">
        <f aca="true" t="shared" si="51" ref="G138:G176">F138*E138</f>
        <v>65</v>
      </c>
      <c r="H138" s="4">
        <v>0</v>
      </c>
      <c r="I138" s="4">
        <f aca="true" t="shared" si="52" ref="I138:I176">H138*E138</f>
        <v>0</v>
      </c>
      <c r="J138" s="4">
        <v>0</v>
      </c>
      <c r="K138" s="4">
        <f aca="true" t="shared" si="53" ref="K138:K176">J138*E138</f>
        <v>0</v>
      </c>
      <c r="L138" s="4">
        <v>0</v>
      </c>
      <c r="M138" s="4">
        <v>5.3</v>
      </c>
      <c r="N138" s="4">
        <f aca="true" t="shared" si="54" ref="N138:N176">M138*E138</f>
        <v>53</v>
      </c>
      <c r="O138" s="4">
        <f aca="true" t="shared" si="55" ref="O138:O176">F138+H138-J138-M138</f>
        <v>1.2000000000000002</v>
      </c>
      <c r="P138" s="4">
        <f aca="true" t="shared" si="56" ref="P138:P176">O138*D138</f>
        <v>40.576800000000006</v>
      </c>
      <c r="Q138" s="5">
        <f aca="true" t="shared" si="57" ref="Q138:Q176">E138*O138</f>
        <v>12.000000000000002</v>
      </c>
    </row>
    <row r="139" spans="1:17" ht="12">
      <c r="A139" s="3" t="s">
        <v>0</v>
      </c>
      <c r="B139" s="3" t="s">
        <v>0</v>
      </c>
      <c r="C139" s="3" t="s">
        <v>304</v>
      </c>
      <c r="D139" s="3">
        <v>33.814</v>
      </c>
      <c r="E139" s="5">
        <v>7.48</v>
      </c>
      <c r="F139" s="4">
        <v>1.2</v>
      </c>
      <c r="G139" s="4">
        <f t="shared" si="51"/>
        <v>8.976</v>
      </c>
      <c r="H139" s="4">
        <v>0</v>
      </c>
      <c r="I139" s="4">
        <f t="shared" si="52"/>
        <v>0</v>
      </c>
      <c r="J139" s="4">
        <v>0</v>
      </c>
      <c r="K139" s="4">
        <f t="shared" si="53"/>
        <v>0</v>
      </c>
      <c r="L139" s="4">
        <v>0</v>
      </c>
      <c r="M139" s="4">
        <v>1.45</v>
      </c>
      <c r="N139" s="4">
        <f t="shared" si="54"/>
        <v>10.846</v>
      </c>
      <c r="O139" s="4">
        <f t="shared" si="55"/>
        <v>-0.25</v>
      </c>
      <c r="P139" s="4">
        <f t="shared" si="56"/>
        <v>-8.4535</v>
      </c>
      <c r="Q139" s="5">
        <f t="shared" si="57"/>
        <v>-1.87</v>
      </c>
    </row>
    <row r="140" spans="1:17" ht="12">
      <c r="A140" s="3" t="s">
        <v>0</v>
      </c>
      <c r="B140" s="3" t="s">
        <v>0</v>
      </c>
      <c r="C140" s="3" t="s">
        <v>305</v>
      </c>
      <c r="D140" s="3">
        <v>33.814</v>
      </c>
      <c r="E140" s="5">
        <v>9</v>
      </c>
      <c r="F140" s="4">
        <v>1</v>
      </c>
      <c r="G140" s="4">
        <f t="shared" si="51"/>
        <v>9</v>
      </c>
      <c r="H140" s="4">
        <v>0</v>
      </c>
      <c r="I140" s="4">
        <f t="shared" si="52"/>
        <v>0</v>
      </c>
      <c r="J140" s="4">
        <v>0</v>
      </c>
      <c r="K140" s="4">
        <f t="shared" si="53"/>
        <v>0</v>
      </c>
      <c r="L140" s="4">
        <v>0</v>
      </c>
      <c r="M140" s="4">
        <v>1.75</v>
      </c>
      <c r="N140" s="4">
        <f t="shared" si="54"/>
        <v>15.75</v>
      </c>
      <c r="O140" s="4">
        <f t="shared" si="55"/>
        <v>-0.75</v>
      </c>
      <c r="P140" s="4">
        <f t="shared" si="56"/>
        <v>-25.360500000000002</v>
      </c>
      <c r="Q140" s="5">
        <f t="shared" si="57"/>
        <v>-6.75</v>
      </c>
    </row>
    <row r="141" spans="1:17" ht="12">
      <c r="A141" s="3" t="s">
        <v>0</v>
      </c>
      <c r="B141" s="3" t="s">
        <v>0</v>
      </c>
      <c r="C141" s="3" t="s">
        <v>306</v>
      </c>
      <c r="D141" s="3">
        <v>33.814</v>
      </c>
      <c r="E141" s="5">
        <v>5.5</v>
      </c>
      <c r="F141" s="4">
        <v>34.85</v>
      </c>
      <c r="G141" s="4">
        <f t="shared" si="51"/>
        <v>191.675</v>
      </c>
      <c r="H141" s="4">
        <v>24</v>
      </c>
      <c r="I141" s="4">
        <f t="shared" si="52"/>
        <v>132</v>
      </c>
      <c r="J141" s="4">
        <v>0</v>
      </c>
      <c r="K141" s="4">
        <f t="shared" si="53"/>
        <v>0</v>
      </c>
      <c r="L141" s="4">
        <v>0</v>
      </c>
      <c r="M141" s="4">
        <v>28.1</v>
      </c>
      <c r="N141" s="4">
        <f t="shared" si="54"/>
        <v>154.55</v>
      </c>
      <c r="O141" s="4">
        <f t="shared" si="55"/>
        <v>30.75</v>
      </c>
      <c r="P141" s="4">
        <f t="shared" si="56"/>
        <v>1039.7805</v>
      </c>
      <c r="Q141" s="5">
        <f t="shared" si="57"/>
        <v>169.125</v>
      </c>
    </row>
    <row r="142" spans="1:17" ht="12">
      <c r="A142" s="3" t="s">
        <v>0</v>
      </c>
      <c r="B142" s="3" t="s">
        <v>0</v>
      </c>
      <c r="C142" s="3" t="s">
        <v>308</v>
      </c>
      <c r="D142" s="3">
        <v>33.814</v>
      </c>
      <c r="E142" s="5">
        <v>6.08</v>
      </c>
      <c r="F142" s="4">
        <v>135.3</v>
      </c>
      <c r="G142" s="4">
        <f t="shared" si="51"/>
        <v>822.624</v>
      </c>
      <c r="H142" s="4">
        <v>24</v>
      </c>
      <c r="I142" s="4">
        <f t="shared" si="52"/>
        <v>145.92000000000002</v>
      </c>
      <c r="J142" s="4">
        <v>0</v>
      </c>
      <c r="K142" s="4">
        <f t="shared" si="53"/>
        <v>0</v>
      </c>
      <c r="L142" s="4">
        <v>0</v>
      </c>
      <c r="M142" s="4">
        <v>32.9</v>
      </c>
      <c r="N142" s="4">
        <f t="shared" si="54"/>
        <v>200.03199999999998</v>
      </c>
      <c r="O142" s="4">
        <f t="shared" si="55"/>
        <v>126.4</v>
      </c>
      <c r="P142" s="4">
        <f t="shared" si="56"/>
        <v>4274.0896</v>
      </c>
      <c r="Q142" s="5">
        <f t="shared" si="57"/>
        <v>768.5120000000001</v>
      </c>
    </row>
    <row r="143" spans="1:17" ht="12">
      <c r="A143" s="3" t="s">
        <v>0</v>
      </c>
      <c r="B143" s="3" t="s">
        <v>0</v>
      </c>
      <c r="C143" s="3" t="s">
        <v>309</v>
      </c>
      <c r="D143" s="3">
        <v>33.814</v>
      </c>
      <c r="E143" s="5">
        <v>5</v>
      </c>
      <c r="F143" s="4">
        <v>23.25</v>
      </c>
      <c r="G143" s="4">
        <f t="shared" si="51"/>
        <v>116.25</v>
      </c>
      <c r="H143" s="4">
        <v>12</v>
      </c>
      <c r="I143" s="4">
        <f t="shared" si="52"/>
        <v>60</v>
      </c>
      <c r="J143" s="4">
        <v>0</v>
      </c>
      <c r="K143" s="4">
        <f t="shared" si="53"/>
        <v>0</v>
      </c>
      <c r="L143" s="4">
        <v>0</v>
      </c>
      <c r="M143" s="4">
        <v>27.15</v>
      </c>
      <c r="N143" s="4">
        <f t="shared" si="54"/>
        <v>135.75</v>
      </c>
      <c r="O143" s="4">
        <f t="shared" si="55"/>
        <v>8.100000000000001</v>
      </c>
      <c r="P143" s="4">
        <f t="shared" si="56"/>
        <v>273.89340000000004</v>
      </c>
      <c r="Q143" s="5">
        <f t="shared" si="57"/>
        <v>40.50000000000001</v>
      </c>
    </row>
    <row r="144" spans="1:17" ht="12">
      <c r="A144" s="3" t="s">
        <v>0</v>
      </c>
      <c r="B144" s="3" t="s">
        <v>0</v>
      </c>
      <c r="C144" s="3" t="s">
        <v>310</v>
      </c>
      <c r="D144" s="3">
        <v>33.814</v>
      </c>
      <c r="E144" s="5">
        <v>5</v>
      </c>
      <c r="F144" s="4">
        <v>41.45</v>
      </c>
      <c r="G144" s="4">
        <f t="shared" si="51"/>
        <v>207.25</v>
      </c>
      <c r="H144" s="4">
        <v>108</v>
      </c>
      <c r="I144" s="4">
        <f t="shared" si="52"/>
        <v>540</v>
      </c>
      <c r="J144" s="4">
        <v>0</v>
      </c>
      <c r="K144" s="4">
        <f t="shared" si="53"/>
        <v>0</v>
      </c>
      <c r="L144" s="4">
        <v>0</v>
      </c>
      <c r="M144" s="4">
        <v>43.1</v>
      </c>
      <c r="N144" s="4">
        <f t="shared" si="54"/>
        <v>215.5</v>
      </c>
      <c r="O144" s="4">
        <f t="shared" si="55"/>
        <v>106.35</v>
      </c>
      <c r="P144" s="4">
        <f t="shared" si="56"/>
        <v>3596.1189</v>
      </c>
      <c r="Q144" s="5">
        <f t="shared" si="57"/>
        <v>531.75</v>
      </c>
    </row>
    <row r="145" spans="1:17" ht="12">
      <c r="A145" s="3" t="s">
        <v>0</v>
      </c>
      <c r="B145" s="3" t="s">
        <v>0</v>
      </c>
      <c r="C145" s="3" t="s">
        <v>311</v>
      </c>
      <c r="D145" s="3">
        <v>33.814</v>
      </c>
      <c r="E145" s="5">
        <v>9.37</v>
      </c>
      <c r="F145" s="4">
        <v>2.2</v>
      </c>
      <c r="G145" s="4">
        <f t="shared" si="51"/>
        <v>20.614</v>
      </c>
      <c r="H145" s="4">
        <v>0</v>
      </c>
      <c r="I145" s="4">
        <f t="shared" si="52"/>
        <v>0</v>
      </c>
      <c r="J145" s="4">
        <v>0</v>
      </c>
      <c r="K145" s="4">
        <f t="shared" si="53"/>
        <v>0</v>
      </c>
      <c r="L145" s="4">
        <v>0</v>
      </c>
      <c r="M145" s="4">
        <v>2</v>
      </c>
      <c r="N145" s="4">
        <f t="shared" si="54"/>
        <v>18.74</v>
      </c>
      <c r="O145" s="4">
        <f t="shared" si="55"/>
        <v>0.20000000000000018</v>
      </c>
      <c r="P145" s="4">
        <f t="shared" si="56"/>
        <v>6.762800000000006</v>
      </c>
      <c r="Q145" s="5">
        <f t="shared" si="57"/>
        <v>1.8740000000000014</v>
      </c>
    </row>
    <row r="146" spans="1:17" ht="12">
      <c r="A146" s="3" t="s">
        <v>0</v>
      </c>
      <c r="B146" s="3" t="s">
        <v>0</v>
      </c>
      <c r="C146" s="3" t="s">
        <v>312</v>
      </c>
      <c r="D146" s="3">
        <v>33.814</v>
      </c>
      <c r="E146" s="5">
        <v>9.37</v>
      </c>
      <c r="F146" s="4">
        <v>2</v>
      </c>
      <c r="G146" s="4">
        <f t="shared" si="51"/>
        <v>18.74</v>
      </c>
      <c r="H146" s="4">
        <v>0</v>
      </c>
      <c r="I146" s="4">
        <f t="shared" si="52"/>
        <v>0</v>
      </c>
      <c r="J146" s="4">
        <v>0</v>
      </c>
      <c r="K146" s="4">
        <f t="shared" si="53"/>
        <v>0</v>
      </c>
      <c r="L146" s="4">
        <v>0</v>
      </c>
      <c r="M146" s="4">
        <v>2</v>
      </c>
      <c r="N146" s="4">
        <f t="shared" si="54"/>
        <v>18.74</v>
      </c>
      <c r="O146" s="4">
        <f t="shared" si="55"/>
        <v>0</v>
      </c>
      <c r="P146" s="4">
        <f t="shared" si="56"/>
        <v>0</v>
      </c>
      <c r="Q146" s="5">
        <f t="shared" si="57"/>
        <v>0</v>
      </c>
    </row>
    <row r="147" spans="1:17" ht="12">
      <c r="A147" s="3" t="s">
        <v>0</v>
      </c>
      <c r="B147" s="3" t="s">
        <v>0</v>
      </c>
      <c r="C147" s="3" t="s">
        <v>313</v>
      </c>
      <c r="D147" s="3">
        <v>33.814</v>
      </c>
      <c r="E147" s="5">
        <v>9.47</v>
      </c>
      <c r="F147" s="4">
        <v>1.6</v>
      </c>
      <c r="G147" s="4">
        <f t="shared" si="51"/>
        <v>15.152000000000001</v>
      </c>
      <c r="H147" s="4">
        <v>0</v>
      </c>
      <c r="I147" s="4">
        <f t="shared" si="52"/>
        <v>0</v>
      </c>
      <c r="J147" s="4">
        <v>0</v>
      </c>
      <c r="K147" s="4">
        <f t="shared" si="53"/>
        <v>0</v>
      </c>
      <c r="L147" s="4">
        <v>0</v>
      </c>
      <c r="M147" s="4">
        <v>1.7</v>
      </c>
      <c r="N147" s="4">
        <f t="shared" si="54"/>
        <v>16.099</v>
      </c>
      <c r="O147" s="4">
        <f t="shared" si="55"/>
        <v>-0.09999999999999987</v>
      </c>
      <c r="P147" s="4">
        <f t="shared" si="56"/>
        <v>-3.3813999999999953</v>
      </c>
      <c r="Q147" s="5">
        <f t="shared" si="57"/>
        <v>-0.9469999999999988</v>
      </c>
    </row>
    <row r="148" spans="1:17" ht="12">
      <c r="A148" s="3" t="s">
        <v>0</v>
      </c>
      <c r="B148" s="3" t="s">
        <v>0</v>
      </c>
      <c r="C148" s="3" t="s">
        <v>314</v>
      </c>
      <c r="D148" s="3">
        <v>33.814</v>
      </c>
      <c r="E148" s="5">
        <v>7</v>
      </c>
      <c r="F148" s="4">
        <v>8.25</v>
      </c>
      <c r="G148" s="4">
        <f t="shared" si="51"/>
        <v>57.75</v>
      </c>
      <c r="H148" s="4">
        <v>0</v>
      </c>
      <c r="I148" s="4">
        <f t="shared" si="52"/>
        <v>0</v>
      </c>
      <c r="J148" s="4">
        <v>0</v>
      </c>
      <c r="K148" s="4">
        <f t="shared" si="53"/>
        <v>0</v>
      </c>
      <c r="L148" s="4">
        <v>0</v>
      </c>
      <c r="M148" s="4">
        <v>7.2</v>
      </c>
      <c r="N148" s="4">
        <f t="shared" si="54"/>
        <v>50.4</v>
      </c>
      <c r="O148" s="4">
        <f t="shared" si="55"/>
        <v>1.0499999999999998</v>
      </c>
      <c r="P148" s="4">
        <f t="shared" si="56"/>
        <v>35.50469999999999</v>
      </c>
      <c r="Q148" s="5">
        <f t="shared" si="57"/>
        <v>7.349999999999999</v>
      </c>
    </row>
    <row r="149" spans="1:17" ht="12">
      <c r="A149" s="3" t="s">
        <v>0</v>
      </c>
      <c r="B149" s="3" t="s">
        <v>0</v>
      </c>
      <c r="C149" s="3" t="s">
        <v>315</v>
      </c>
      <c r="D149" s="3">
        <v>33.814</v>
      </c>
      <c r="E149" s="5">
        <v>7.2</v>
      </c>
      <c r="F149" s="4">
        <v>15.15</v>
      </c>
      <c r="G149" s="4">
        <f t="shared" si="51"/>
        <v>109.08</v>
      </c>
      <c r="H149" s="4">
        <v>0</v>
      </c>
      <c r="I149" s="4">
        <f t="shared" si="52"/>
        <v>0</v>
      </c>
      <c r="J149" s="4">
        <v>0</v>
      </c>
      <c r="K149" s="4">
        <f t="shared" si="53"/>
        <v>0</v>
      </c>
      <c r="L149" s="4">
        <v>0</v>
      </c>
      <c r="M149" s="4">
        <v>14.15</v>
      </c>
      <c r="N149" s="4">
        <f t="shared" si="54"/>
        <v>101.88000000000001</v>
      </c>
      <c r="O149" s="4">
        <f t="shared" si="55"/>
        <v>1</v>
      </c>
      <c r="P149" s="4">
        <f t="shared" si="56"/>
        <v>33.814</v>
      </c>
      <c r="Q149" s="5">
        <f t="shared" si="57"/>
        <v>7.2</v>
      </c>
    </row>
    <row r="150" spans="1:17" ht="12">
      <c r="A150" s="3" t="s">
        <v>0</v>
      </c>
      <c r="B150" s="3" t="s">
        <v>0</v>
      </c>
      <c r="C150" s="3" t="s">
        <v>316</v>
      </c>
      <c r="D150" s="3">
        <v>33.814</v>
      </c>
      <c r="E150" s="5">
        <v>5.04</v>
      </c>
      <c r="F150" s="4">
        <v>6.7</v>
      </c>
      <c r="G150" s="4">
        <f t="shared" si="51"/>
        <v>33.768</v>
      </c>
      <c r="H150" s="4">
        <v>0</v>
      </c>
      <c r="I150" s="4">
        <f t="shared" si="52"/>
        <v>0</v>
      </c>
      <c r="J150" s="4">
        <v>0</v>
      </c>
      <c r="K150" s="4">
        <f t="shared" si="53"/>
        <v>0</v>
      </c>
      <c r="L150" s="4">
        <v>0</v>
      </c>
      <c r="M150" s="4">
        <v>5.9</v>
      </c>
      <c r="N150" s="4">
        <f t="shared" si="54"/>
        <v>29.736</v>
      </c>
      <c r="O150" s="4">
        <f t="shared" si="55"/>
        <v>0.7999999999999998</v>
      </c>
      <c r="P150" s="4">
        <f t="shared" si="56"/>
        <v>27.051199999999994</v>
      </c>
      <c r="Q150" s="5">
        <f t="shared" si="57"/>
        <v>4.031999999999999</v>
      </c>
    </row>
    <row r="151" spans="1:17" ht="12">
      <c r="A151" s="3" t="s">
        <v>0</v>
      </c>
      <c r="B151" s="3" t="s">
        <v>0</v>
      </c>
      <c r="C151" s="3" t="s">
        <v>317</v>
      </c>
      <c r="D151" s="3">
        <v>33.814</v>
      </c>
      <c r="E151" s="5">
        <v>9.08</v>
      </c>
      <c r="F151" s="4">
        <v>1</v>
      </c>
      <c r="G151" s="4">
        <f t="shared" si="51"/>
        <v>9.08</v>
      </c>
      <c r="H151" s="4">
        <v>0</v>
      </c>
      <c r="I151" s="4">
        <f t="shared" si="52"/>
        <v>0</v>
      </c>
      <c r="J151" s="4">
        <v>0</v>
      </c>
      <c r="K151" s="4">
        <f t="shared" si="53"/>
        <v>0</v>
      </c>
      <c r="L151" s="4">
        <v>0</v>
      </c>
      <c r="M151" s="4">
        <v>1</v>
      </c>
      <c r="N151" s="4">
        <f t="shared" si="54"/>
        <v>9.08</v>
      </c>
      <c r="O151" s="4">
        <f t="shared" si="55"/>
        <v>0</v>
      </c>
      <c r="P151" s="4">
        <f t="shared" si="56"/>
        <v>0</v>
      </c>
      <c r="Q151" s="5">
        <f t="shared" si="57"/>
        <v>0</v>
      </c>
    </row>
    <row r="152" spans="1:17" ht="12">
      <c r="A152" s="3" t="s">
        <v>0</v>
      </c>
      <c r="B152" s="3" t="s">
        <v>0</v>
      </c>
      <c r="C152" s="3" t="s">
        <v>318</v>
      </c>
      <c r="D152" s="3">
        <v>33.814</v>
      </c>
      <c r="E152" s="5">
        <v>9.33</v>
      </c>
      <c r="F152" s="4">
        <v>3.2</v>
      </c>
      <c r="G152" s="4">
        <f t="shared" si="51"/>
        <v>29.856</v>
      </c>
      <c r="H152" s="4">
        <v>0</v>
      </c>
      <c r="I152" s="4">
        <f t="shared" si="52"/>
        <v>0</v>
      </c>
      <c r="J152" s="4">
        <v>0</v>
      </c>
      <c r="K152" s="4">
        <f t="shared" si="53"/>
        <v>0</v>
      </c>
      <c r="L152" s="4">
        <v>0</v>
      </c>
      <c r="M152" s="4">
        <v>3.2</v>
      </c>
      <c r="N152" s="4">
        <f t="shared" si="54"/>
        <v>29.856</v>
      </c>
      <c r="O152" s="4">
        <f t="shared" si="55"/>
        <v>0</v>
      </c>
      <c r="P152" s="4">
        <f t="shared" si="56"/>
        <v>0</v>
      </c>
      <c r="Q152" s="5">
        <f t="shared" si="57"/>
        <v>0</v>
      </c>
    </row>
    <row r="153" spans="1:17" ht="12">
      <c r="A153" s="3" t="s">
        <v>0</v>
      </c>
      <c r="B153" s="3" t="s">
        <v>0</v>
      </c>
      <c r="C153" s="3" t="s">
        <v>319</v>
      </c>
      <c r="D153" s="3">
        <v>33.814</v>
      </c>
      <c r="E153" s="5">
        <v>8.33</v>
      </c>
      <c r="F153" s="4">
        <v>6.2</v>
      </c>
      <c r="G153" s="4">
        <f t="shared" si="51"/>
        <v>51.646</v>
      </c>
      <c r="H153" s="4">
        <v>0</v>
      </c>
      <c r="I153" s="4">
        <f t="shared" si="52"/>
        <v>0</v>
      </c>
      <c r="J153" s="4">
        <v>0</v>
      </c>
      <c r="K153" s="4">
        <f t="shared" si="53"/>
        <v>0</v>
      </c>
      <c r="L153" s="4">
        <v>0</v>
      </c>
      <c r="M153" s="4">
        <v>6.1</v>
      </c>
      <c r="N153" s="4">
        <f t="shared" si="54"/>
        <v>50.812999999999995</v>
      </c>
      <c r="O153" s="4">
        <f t="shared" si="55"/>
        <v>0.10000000000000053</v>
      </c>
      <c r="P153" s="4">
        <f t="shared" si="56"/>
        <v>3.381400000000018</v>
      </c>
      <c r="Q153" s="5">
        <f t="shared" si="57"/>
        <v>0.8330000000000044</v>
      </c>
    </row>
    <row r="154" spans="1:17" ht="12">
      <c r="A154" s="3" t="s">
        <v>0</v>
      </c>
      <c r="B154" s="3" t="s">
        <v>0</v>
      </c>
      <c r="C154" s="3" t="s">
        <v>320</v>
      </c>
      <c r="D154" s="3">
        <v>33.814</v>
      </c>
      <c r="E154" s="5">
        <v>9.67</v>
      </c>
      <c r="F154" s="4">
        <v>8</v>
      </c>
      <c r="G154" s="4">
        <f t="shared" si="51"/>
        <v>77.36</v>
      </c>
      <c r="H154" s="4">
        <v>12</v>
      </c>
      <c r="I154" s="4">
        <f t="shared" si="52"/>
        <v>116.03999999999999</v>
      </c>
      <c r="J154" s="4">
        <v>0</v>
      </c>
      <c r="K154" s="4">
        <f t="shared" si="53"/>
        <v>0</v>
      </c>
      <c r="L154" s="4">
        <v>0</v>
      </c>
      <c r="M154" s="4">
        <v>12.45</v>
      </c>
      <c r="N154" s="4">
        <f t="shared" si="54"/>
        <v>120.3915</v>
      </c>
      <c r="O154" s="4">
        <f t="shared" si="55"/>
        <v>7.550000000000001</v>
      </c>
      <c r="P154" s="4">
        <f t="shared" si="56"/>
        <v>255.2957</v>
      </c>
      <c r="Q154" s="5">
        <f t="shared" si="57"/>
        <v>73.00850000000001</v>
      </c>
    </row>
    <row r="155" spans="1:17" ht="12">
      <c r="A155" s="3" t="s">
        <v>0</v>
      </c>
      <c r="B155" s="3" t="s">
        <v>0</v>
      </c>
      <c r="C155" s="3" t="s">
        <v>321</v>
      </c>
      <c r="D155" s="3">
        <v>33.814</v>
      </c>
      <c r="E155" s="5">
        <v>10.07</v>
      </c>
      <c r="F155" s="4">
        <v>3</v>
      </c>
      <c r="G155" s="4">
        <f t="shared" si="51"/>
        <v>30.21</v>
      </c>
      <c r="H155" s="4">
        <v>0</v>
      </c>
      <c r="I155" s="4">
        <f t="shared" si="52"/>
        <v>0</v>
      </c>
      <c r="J155" s="4">
        <v>0</v>
      </c>
      <c r="K155" s="4">
        <f t="shared" si="53"/>
        <v>0</v>
      </c>
      <c r="L155" s="4">
        <v>0</v>
      </c>
      <c r="M155" s="4">
        <v>3</v>
      </c>
      <c r="N155" s="4">
        <f t="shared" si="54"/>
        <v>30.21</v>
      </c>
      <c r="O155" s="4">
        <f t="shared" si="55"/>
        <v>0</v>
      </c>
      <c r="P155" s="4">
        <f t="shared" si="56"/>
        <v>0</v>
      </c>
      <c r="Q155" s="5">
        <f t="shared" si="57"/>
        <v>0</v>
      </c>
    </row>
    <row r="156" spans="1:17" ht="12">
      <c r="A156" s="3" t="s">
        <v>0</v>
      </c>
      <c r="B156" s="3" t="s">
        <v>0</v>
      </c>
      <c r="C156" s="3" t="s">
        <v>322</v>
      </c>
      <c r="D156" s="3">
        <v>33.814</v>
      </c>
      <c r="E156" s="5">
        <v>10.07</v>
      </c>
      <c r="F156" s="4">
        <v>1.3</v>
      </c>
      <c r="G156" s="4">
        <f t="shared" si="51"/>
        <v>13.091000000000001</v>
      </c>
      <c r="H156" s="4">
        <v>0</v>
      </c>
      <c r="I156" s="4">
        <f t="shared" si="52"/>
        <v>0</v>
      </c>
      <c r="J156" s="4">
        <v>0</v>
      </c>
      <c r="K156" s="4">
        <f t="shared" si="53"/>
        <v>0</v>
      </c>
      <c r="L156" s="4">
        <v>0</v>
      </c>
      <c r="M156" s="4">
        <v>1.3</v>
      </c>
      <c r="N156" s="4">
        <f t="shared" si="54"/>
        <v>13.091000000000001</v>
      </c>
      <c r="O156" s="4">
        <f t="shared" si="55"/>
        <v>0</v>
      </c>
      <c r="P156" s="4">
        <f t="shared" si="56"/>
        <v>0</v>
      </c>
      <c r="Q156" s="5">
        <f t="shared" si="57"/>
        <v>0</v>
      </c>
    </row>
    <row r="157" spans="1:17" ht="12">
      <c r="A157" s="3" t="s">
        <v>0</v>
      </c>
      <c r="B157" s="3" t="s">
        <v>0</v>
      </c>
      <c r="C157" s="3" t="s">
        <v>323</v>
      </c>
      <c r="D157" s="3">
        <v>33.814</v>
      </c>
      <c r="E157" s="5">
        <v>8.87</v>
      </c>
      <c r="F157" s="4">
        <v>1.7</v>
      </c>
      <c r="G157" s="4">
        <f t="shared" si="51"/>
        <v>15.078999999999999</v>
      </c>
      <c r="H157" s="4">
        <v>0</v>
      </c>
      <c r="I157" s="4">
        <f t="shared" si="52"/>
        <v>0</v>
      </c>
      <c r="J157" s="4">
        <v>0</v>
      </c>
      <c r="K157" s="4">
        <f t="shared" si="53"/>
        <v>0</v>
      </c>
      <c r="L157" s="4">
        <v>0</v>
      </c>
      <c r="M157" s="4">
        <v>1</v>
      </c>
      <c r="N157" s="4">
        <f t="shared" si="54"/>
        <v>8.87</v>
      </c>
      <c r="O157" s="4">
        <f t="shared" si="55"/>
        <v>0.7</v>
      </c>
      <c r="P157" s="4">
        <f t="shared" si="56"/>
        <v>23.6698</v>
      </c>
      <c r="Q157" s="5">
        <f t="shared" si="57"/>
        <v>6.208999999999999</v>
      </c>
    </row>
    <row r="158" spans="1:17" ht="12">
      <c r="A158" s="3" t="s">
        <v>0</v>
      </c>
      <c r="B158" s="3" t="s">
        <v>0</v>
      </c>
      <c r="C158" s="3" t="s">
        <v>324</v>
      </c>
      <c r="D158" s="3">
        <v>33.814</v>
      </c>
      <c r="E158" s="5">
        <v>8.87</v>
      </c>
      <c r="F158" s="4">
        <v>2.3</v>
      </c>
      <c r="G158" s="4">
        <f t="shared" si="51"/>
        <v>20.400999999999996</v>
      </c>
      <c r="H158" s="4">
        <v>0</v>
      </c>
      <c r="I158" s="4">
        <f t="shared" si="52"/>
        <v>0</v>
      </c>
      <c r="J158" s="4">
        <v>0</v>
      </c>
      <c r="K158" s="4">
        <f t="shared" si="53"/>
        <v>0</v>
      </c>
      <c r="L158" s="4">
        <v>0</v>
      </c>
      <c r="M158" s="4">
        <v>2.4</v>
      </c>
      <c r="N158" s="4">
        <f t="shared" si="54"/>
        <v>21.287999999999997</v>
      </c>
      <c r="O158" s="4">
        <f t="shared" si="55"/>
        <v>-0.10000000000000009</v>
      </c>
      <c r="P158" s="4">
        <f t="shared" si="56"/>
        <v>-3.381400000000003</v>
      </c>
      <c r="Q158" s="5">
        <f t="shared" si="57"/>
        <v>-0.8870000000000007</v>
      </c>
    </row>
    <row r="159" spans="1:17" ht="12">
      <c r="A159" s="3" t="s">
        <v>0</v>
      </c>
      <c r="B159" s="3" t="s">
        <v>0</v>
      </c>
      <c r="C159" s="3" t="s">
        <v>325</v>
      </c>
      <c r="D159" s="3">
        <v>33.814</v>
      </c>
      <c r="E159" s="5">
        <v>8.54</v>
      </c>
      <c r="F159" s="4">
        <v>2.5</v>
      </c>
      <c r="G159" s="4">
        <f t="shared" si="51"/>
        <v>21.349999999999998</v>
      </c>
      <c r="H159" s="4">
        <v>0</v>
      </c>
      <c r="I159" s="4">
        <f t="shared" si="52"/>
        <v>0</v>
      </c>
      <c r="J159" s="4">
        <v>0</v>
      </c>
      <c r="K159" s="4">
        <f t="shared" si="53"/>
        <v>0</v>
      </c>
      <c r="L159" s="4">
        <v>0</v>
      </c>
      <c r="M159" s="4">
        <v>2.4</v>
      </c>
      <c r="N159" s="4">
        <f t="shared" si="54"/>
        <v>20.496</v>
      </c>
      <c r="O159" s="4">
        <f t="shared" si="55"/>
        <v>0.10000000000000009</v>
      </c>
      <c r="P159" s="4">
        <f t="shared" si="56"/>
        <v>3.381400000000003</v>
      </c>
      <c r="Q159" s="5">
        <f t="shared" si="57"/>
        <v>0.8540000000000006</v>
      </c>
    </row>
    <row r="160" spans="1:17" ht="12">
      <c r="A160" s="3" t="s">
        <v>0</v>
      </c>
      <c r="B160" s="3" t="s">
        <v>0</v>
      </c>
      <c r="C160" s="3" t="s">
        <v>326</v>
      </c>
      <c r="D160" s="3">
        <v>33.814</v>
      </c>
      <c r="E160" s="5">
        <v>9.87</v>
      </c>
      <c r="F160" s="4">
        <v>17.7</v>
      </c>
      <c r="G160" s="4">
        <f t="shared" si="51"/>
        <v>174.69899999999998</v>
      </c>
      <c r="H160" s="4">
        <v>0</v>
      </c>
      <c r="I160" s="4">
        <f t="shared" si="52"/>
        <v>0</v>
      </c>
      <c r="J160" s="4">
        <v>0</v>
      </c>
      <c r="K160" s="4">
        <f t="shared" si="53"/>
        <v>0</v>
      </c>
      <c r="L160" s="4">
        <v>0</v>
      </c>
      <c r="M160" s="4">
        <v>16.9</v>
      </c>
      <c r="N160" s="4">
        <f t="shared" si="54"/>
        <v>166.80299999999997</v>
      </c>
      <c r="O160" s="4">
        <f t="shared" si="55"/>
        <v>0.8000000000000007</v>
      </c>
      <c r="P160" s="4">
        <f t="shared" si="56"/>
        <v>27.051200000000023</v>
      </c>
      <c r="Q160" s="5">
        <f t="shared" si="57"/>
        <v>7.896000000000006</v>
      </c>
    </row>
    <row r="161" spans="1:17" ht="12">
      <c r="A161" s="3" t="s">
        <v>0</v>
      </c>
      <c r="B161" s="3" t="s">
        <v>0</v>
      </c>
      <c r="C161" s="3" t="s">
        <v>327</v>
      </c>
      <c r="D161" s="3">
        <v>33.814</v>
      </c>
      <c r="E161" s="5">
        <v>8.87</v>
      </c>
      <c r="F161" s="4">
        <v>13.1</v>
      </c>
      <c r="G161" s="4">
        <f t="shared" si="51"/>
        <v>116.19699999999999</v>
      </c>
      <c r="H161" s="4">
        <v>0</v>
      </c>
      <c r="I161" s="4">
        <f t="shared" si="52"/>
        <v>0</v>
      </c>
      <c r="J161" s="4">
        <v>0</v>
      </c>
      <c r="K161" s="4">
        <f t="shared" si="53"/>
        <v>0</v>
      </c>
      <c r="L161" s="4">
        <v>0</v>
      </c>
      <c r="M161" s="4">
        <v>13.8</v>
      </c>
      <c r="N161" s="4">
        <f t="shared" si="54"/>
        <v>122.40599999999999</v>
      </c>
      <c r="O161" s="4">
        <f t="shared" si="55"/>
        <v>-0.7000000000000011</v>
      </c>
      <c r="P161" s="4">
        <f t="shared" si="56"/>
        <v>-23.669800000000038</v>
      </c>
      <c r="Q161" s="5">
        <f t="shared" si="57"/>
        <v>-6.2090000000000085</v>
      </c>
    </row>
    <row r="162" spans="1:17" ht="12">
      <c r="A162" s="3" t="s">
        <v>0</v>
      </c>
      <c r="B162" s="3" t="s">
        <v>0</v>
      </c>
      <c r="C162" s="3" t="s">
        <v>328</v>
      </c>
      <c r="D162" s="3">
        <v>33.814</v>
      </c>
      <c r="E162" s="5">
        <v>7.33</v>
      </c>
      <c r="F162" s="4">
        <v>6.95</v>
      </c>
      <c r="G162" s="4">
        <f t="shared" si="51"/>
        <v>50.9435</v>
      </c>
      <c r="H162" s="4">
        <v>0</v>
      </c>
      <c r="I162" s="4">
        <f t="shared" si="52"/>
        <v>0</v>
      </c>
      <c r="J162" s="4">
        <v>0</v>
      </c>
      <c r="K162" s="4">
        <f t="shared" si="53"/>
        <v>0</v>
      </c>
      <c r="L162" s="4">
        <v>0</v>
      </c>
      <c r="M162" s="4">
        <v>5.7</v>
      </c>
      <c r="N162" s="4">
        <f t="shared" si="54"/>
        <v>41.781</v>
      </c>
      <c r="O162" s="4">
        <f t="shared" si="55"/>
        <v>1.25</v>
      </c>
      <c r="P162" s="4">
        <f t="shared" si="56"/>
        <v>42.2675</v>
      </c>
      <c r="Q162" s="5">
        <f t="shared" si="57"/>
        <v>9.1625</v>
      </c>
    </row>
    <row r="163" spans="1:17" ht="12">
      <c r="A163" s="3" t="s">
        <v>0</v>
      </c>
      <c r="B163" s="3" t="s">
        <v>0</v>
      </c>
      <c r="C163" s="3" t="s">
        <v>329</v>
      </c>
      <c r="D163" s="3">
        <v>33.814</v>
      </c>
      <c r="E163" s="5">
        <v>9.62</v>
      </c>
      <c r="F163" s="4">
        <v>10.2</v>
      </c>
      <c r="G163" s="4">
        <f t="shared" si="51"/>
        <v>98.12399999999998</v>
      </c>
      <c r="H163" s="4">
        <v>0</v>
      </c>
      <c r="I163" s="4">
        <f t="shared" si="52"/>
        <v>0</v>
      </c>
      <c r="J163" s="4">
        <v>0</v>
      </c>
      <c r="K163" s="4">
        <f t="shared" si="53"/>
        <v>0</v>
      </c>
      <c r="L163" s="4">
        <v>0</v>
      </c>
      <c r="M163" s="4">
        <v>9.25</v>
      </c>
      <c r="N163" s="4">
        <f t="shared" si="54"/>
        <v>88.985</v>
      </c>
      <c r="O163" s="4">
        <f t="shared" si="55"/>
        <v>0.9499999999999993</v>
      </c>
      <c r="P163" s="4">
        <f t="shared" si="56"/>
        <v>32.12329999999998</v>
      </c>
      <c r="Q163" s="5">
        <f t="shared" si="57"/>
        <v>9.138999999999992</v>
      </c>
    </row>
    <row r="164" spans="1:17" ht="12">
      <c r="A164" s="3" t="s">
        <v>0</v>
      </c>
      <c r="B164" s="3" t="s">
        <v>0</v>
      </c>
      <c r="C164" s="3" t="s">
        <v>330</v>
      </c>
      <c r="D164" s="3">
        <v>33.814</v>
      </c>
      <c r="E164" s="5">
        <v>9.4</v>
      </c>
      <c r="F164" s="4">
        <v>12.35</v>
      </c>
      <c r="G164" s="4">
        <f t="shared" si="51"/>
        <v>116.09</v>
      </c>
      <c r="H164" s="4">
        <v>0</v>
      </c>
      <c r="I164" s="4">
        <f t="shared" si="52"/>
        <v>0</v>
      </c>
      <c r="J164" s="4">
        <v>0</v>
      </c>
      <c r="K164" s="4">
        <f t="shared" si="53"/>
        <v>0</v>
      </c>
      <c r="L164" s="4">
        <v>0</v>
      </c>
      <c r="M164" s="4">
        <v>11.85</v>
      </c>
      <c r="N164" s="4">
        <f t="shared" si="54"/>
        <v>111.39</v>
      </c>
      <c r="O164" s="4">
        <f t="shared" si="55"/>
        <v>0.5</v>
      </c>
      <c r="P164" s="4">
        <f t="shared" si="56"/>
        <v>16.907</v>
      </c>
      <c r="Q164" s="5">
        <f t="shared" si="57"/>
        <v>4.7</v>
      </c>
    </row>
    <row r="165" spans="1:17" ht="12">
      <c r="A165" s="3" t="s">
        <v>0</v>
      </c>
      <c r="B165" s="3" t="s">
        <v>0</v>
      </c>
      <c r="C165" s="3" t="s">
        <v>331</v>
      </c>
      <c r="D165" s="3">
        <v>33.814</v>
      </c>
      <c r="E165" s="5">
        <v>9.62</v>
      </c>
      <c r="F165" s="4">
        <v>7.25</v>
      </c>
      <c r="G165" s="4">
        <f t="shared" si="51"/>
        <v>69.74499999999999</v>
      </c>
      <c r="H165" s="4">
        <v>0</v>
      </c>
      <c r="I165" s="4">
        <f t="shared" si="52"/>
        <v>0</v>
      </c>
      <c r="J165" s="4">
        <v>0</v>
      </c>
      <c r="K165" s="4">
        <f t="shared" si="53"/>
        <v>0</v>
      </c>
      <c r="L165" s="4">
        <v>0</v>
      </c>
      <c r="M165" s="4">
        <v>6.2</v>
      </c>
      <c r="N165" s="4">
        <f t="shared" si="54"/>
        <v>59.644</v>
      </c>
      <c r="O165" s="4">
        <f t="shared" si="55"/>
        <v>1.0499999999999998</v>
      </c>
      <c r="P165" s="4">
        <f t="shared" si="56"/>
        <v>35.50469999999999</v>
      </c>
      <c r="Q165" s="5">
        <f t="shared" si="57"/>
        <v>10.100999999999997</v>
      </c>
    </row>
    <row r="166" spans="1:17" ht="12">
      <c r="A166" s="3" t="s">
        <v>0</v>
      </c>
      <c r="B166" s="3" t="s">
        <v>0</v>
      </c>
      <c r="C166" s="3" t="s">
        <v>332</v>
      </c>
      <c r="D166" s="3">
        <v>33.814</v>
      </c>
      <c r="E166" s="5">
        <v>9.4</v>
      </c>
      <c r="F166" s="4">
        <v>5</v>
      </c>
      <c r="G166" s="4">
        <f t="shared" si="51"/>
        <v>47</v>
      </c>
      <c r="H166" s="4">
        <v>0</v>
      </c>
      <c r="I166" s="4">
        <f t="shared" si="52"/>
        <v>0</v>
      </c>
      <c r="J166" s="4">
        <v>0</v>
      </c>
      <c r="K166" s="4">
        <f t="shared" si="53"/>
        <v>0</v>
      </c>
      <c r="L166" s="4">
        <v>0</v>
      </c>
      <c r="M166" s="4">
        <v>4.45</v>
      </c>
      <c r="N166" s="4">
        <f t="shared" si="54"/>
        <v>41.830000000000005</v>
      </c>
      <c r="O166" s="4">
        <f t="shared" si="55"/>
        <v>0.5499999999999998</v>
      </c>
      <c r="P166" s="4">
        <f t="shared" si="56"/>
        <v>18.597699999999993</v>
      </c>
      <c r="Q166" s="5">
        <f t="shared" si="57"/>
        <v>5.169999999999998</v>
      </c>
    </row>
    <row r="167" spans="1:17" ht="12">
      <c r="A167" s="3" t="s">
        <v>0</v>
      </c>
      <c r="B167" s="3" t="s">
        <v>0</v>
      </c>
      <c r="C167" s="3" t="s">
        <v>333</v>
      </c>
      <c r="D167" s="3">
        <v>33.814</v>
      </c>
      <c r="E167" s="5">
        <v>9.08</v>
      </c>
      <c r="F167" s="4">
        <v>14.5</v>
      </c>
      <c r="G167" s="4">
        <f t="shared" si="51"/>
        <v>131.66</v>
      </c>
      <c r="H167" s="4">
        <v>0</v>
      </c>
      <c r="I167" s="4">
        <f t="shared" si="52"/>
        <v>0</v>
      </c>
      <c r="J167" s="4">
        <v>0</v>
      </c>
      <c r="K167" s="4">
        <f t="shared" si="53"/>
        <v>0</v>
      </c>
      <c r="L167" s="4">
        <v>0</v>
      </c>
      <c r="M167" s="4">
        <v>14.35</v>
      </c>
      <c r="N167" s="4">
        <f t="shared" si="54"/>
        <v>130.298</v>
      </c>
      <c r="O167" s="4">
        <f t="shared" si="55"/>
        <v>0.15000000000000036</v>
      </c>
      <c r="P167" s="4">
        <f t="shared" si="56"/>
        <v>5.072100000000012</v>
      </c>
      <c r="Q167" s="5">
        <f t="shared" si="57"/>
        <v>1.3620000000000032</v>
      </c>
    </row>
    <row r="168" spans="1:17" ht="12">
      <c r="A168" s="3" t="s">
        <v>0</v>
      </c>
      <c r="B168" s="3" t="s">
        <v>0</v>
      </c>
      <c r="C168" s="3" t="s">
        <v>334</v>
      </c>
      <c r="D168" s="3">
        <v>25.3605</v>
      </c>
      <c r="E168" s="5">
        <v>6.5</v>
      </c>
      <c r="F168" s="4">
        <v>2.6</v>
      </c>
      <c r="G168" s="4">
        <f t="shared" si="51"/>
        <v>16.900000000000002</v>
      </c>
      <c r="H168" s="4">
        <v>0</v>
      </c>
      <c r="I168" s="4">
        <f t="shared" si="52"/>
        <v>0</v>
      </c>
      <c r="J168" s="4">
        <v>0</v>
      </c>
      <c r="K168" s="4">
        <f t="shared" si="53"/>
        <v>0</v>
      </c>
      <c r="L168" s="4">
        <v>0</v>
      </c>
      <c r="M168" s="4">
        <v>2.35</v>
      </c>
      <c r="N168" s="4">
        <f t="shared" si="54"/>
        <v>15.275</v>
      </c>
      <c r="O168" s="4">
        <f t="shared" si="55"/>
        <v>0.25</v>
      </c>
      <c r="P168" s="4">
        <f t="shared" si="56"/>
        <v>6.340125</v>
      </c>
      <c r="Q168" s="5">
        <f t="shared" si="57"/>
        <v>1.625</v>
      </c>
    </row>
    <row r="169" spans="1:17" ht="12">
      <c r="A169" s="3" t="s">
        <v>0</v>
      </c>
      <c r="B169" s="3" t="s">
        <v>0</v>
      </c>
      <c r="C169" s="3" t="s">
        <v>335</v>
      </c>
      <c r="D169" s="3">
        <v>33.814</v>
      </c>
      <c r="E169" s="5">
        <v>10.74</v>
      </c>
      <c r="F169" s="4">
        <v>1.35</v>
      </c>
      <c r="G169" s="4">
        <f t="shared" si="51"/>
        <v>14.499</v>
      </c>
      <c r="H169" s="4">
        <v>0</v>
      </c>
      <c r="I169" s="4">
        <f t="shared" si="52"/>
        <v>0</v>
      </c>
      <c r="J169" s="4">
        <v>0</v>
      </c>
      <c r="K169" s="4">
        <f t="shared" si="53"/>
        <v>0</v>
      </c>
      <c r="L169" s="4">
        <v>0</v>
      </c>
      <c r="M169" s="4">
        <v>1.3</v>
      </c>
      <c r="N169" s="4">
        <f t="shared" si="54"/>
        <v>13.962000000000002</v>
      </c>
      <c r="O169" s="4">
        <f t="shared" si="55"/>
        <v>0.050000000000000044</v>
      </c>
      <c r="P169" s="4">
        <f t="shared" si="56"/>
        <v>1.6907000000000014</v>
      </c>
      <c r="Q169" s="5">
        <f t="shared" si="57"/>
        <v>0.5370000000000005</v>
      </c>
    </row>
    <row r="170" spans="1:17" ht="12">
      <c r="A170" s="3" t="s">
        <v>0</v>
      </c>
      <c r="B170" s="3" t="s">
        <v>0</v>
      </c>
      <c r="C170" s="3" t="s">
        <v>336</v>
      </c>
      <c r="D170" s="3">
        <v>33.814</v>
      </c>
      <c r="E170" s="5">
        <v>10.74</v>
      </c>
      <c r="F170" s="4">
        <v>1</v>
      </c>
      <c r="G170" s="4">
        <f t="shared" si="51"/>
        <v>10.74</v>
      </c>
      <c r="H170" s="4">
        <v>0</v>
      </c>
      <c r="I170" s="4">
        <f t="shared" si="52"/>
        <v>0</v>
      </c>
      <c r="J170" s="4">
        <v>0</v>
      </c>
      <c r="K170" s="4">
        <f t="shared" si="53"/>
        <v>0</v>
      </c>
      <c r="L170" s="4">
        <v>0</v>
      </c>
      <c r="M170" s="4">
        <v>1</v>
      </c>
      <c r="N170" s="4">
        <f t="shared" si="54"/>
        <v>10.74</v>
      </c>
      <c r="O170" s="4">
        <f t="shared" si="55"/>
        <v>0</v>
      </c>
      <c r="P170" s="4">
        <f t="shared" si="56"/>
        <v>0</v>
      </c>
      <c r="Q170" s="5">
        <f t="shared" si="57"/>
        <v>0</v>
      </c>
    </row>
    <row r="171" spans="1:17" ht="12">
      <c r="A171" s="3" t="s">
        <v>0</v>
      </c>
      <c r="B171" s="3" t="s">
        <v>0</v>
      </c>
      <c r="C171" s="3" t="s">
        <v>337</v>
      </c>
      <c r="D171" s="3">
        <v>33.814</v>
      </c>
      <c r="E171" s="5">
        <v>10.74</v>
      </c>
      <c r="F171" s="4">
        <v>2.2</v>
      </c>
      <c r="G171" s="4">
        <f t="shared" si="51"/>
        <v>23.628000000000004</v>
      </c>
      <c r="H171" s="4">
        <v>0</v>
      </c>
      <c r="I171" s="4">
        <f t="shared" si="52"/>
        <v>0</v>
      </c>
      <c r="J171" s="4">
        <v>0</v>
      </c>
      <c r="K171" s="4">
        <f t="shared" si="53"/>
        <v>0</v>
      </c>
      <c r="L171" s="4">
        <v>0</v>
      </c>
      <c r="M171" s="4">
        <v>2.2</v>
      </c>
      <c r="N171" s="4">
        <f t="shared" si="54"/>
        <v>23.628000000000004</v>
      </c>
      <c r="O171" s="4">
        <f t="shared" si="55"/>
        <v>0</v>
      </c>
      <c r="P171" s="4">
        <f t="shared" si="56"/>
        <v>0</v>
      </c>
      <c r="Q171" s="5">
        <f t="shared" si="57"/>
        <v>0</v>
      </c>
    </row>
    <row r="172" spans="1:17" ht="12">
      <c r="A172" s="3" t="s">
        <v>0</v>
      </c>
      <c r="B172" s="3" t="s">
        <v>0</v>
      </c>
      <c r="C172" s="3" t="s">
        <v>338</v>
      </c>
      <c r="D172" s="3">
        <v>33.814</v>
      </c>
      <c r="E172" s="5">
        <v>7</v>
      </c>
      <c r="F172" s="4">
        <v>33.1</v>
      </c>
      <c r="G172" s="4">
        <f t="shared" si="51"/>
        <v>231.70000000000002</v>
      </c>
      <c r="H172" s="4">
        <v>12</v>
      </c>
      <c r="I172" s="4">
        <f t="shared" si="52"/>
        <v>84</v>
      </c>
      <c r="J172" s="4">
        <v>0</v>
      </c>
      <c r="K172" s="4">
        <f t="shared" si="53"/>
        <v>0</v>
      </c>
      <c r="L172" s="4">
        <v>0</v>
      </c>
      <c r="M172" s="4">
        <v>34.05</v>
      </c>
      <c r="N172" s="4">
        <f t="shared" si="54"/>
        <v>238.34999999999997</v>
      </c>
      <c r="O172" s="4">
        <f t="shared" si="55"/>
        <v>11.050000000000004</v>
      </c>
      <c r="P172" s="4">
        <f t="shared" si="56"/>
        <v>373.64470000000017</v>
      </c>
      <c r="Q172" s="5">
        <f t="shared" si="57"/>
        <v>77.35000000000002</v>
      </c>
    </row>
    <row r="173" spans="1:17" ht="12">
      <c r="A173" s="3" t="s">
        <v>0</v>
      </c>
      <c r="B173" s="3" t="s">
        <v>0</v>
      </c>
      <c r="C173" s="3" t="s">
        <v>339</v>
      </c>
      <c r="D173" s="3">
        <v>33.814</v>
      </c>
      <c r="E173" s="5">
        <v>11</v>
      </c>
      <c r="F173" s="4">
        <v>10.4</v>
      </c>
      <c r="G173" s="4">
        <f t="shared" si="51"/>
        <v>114.4</v>
      </c>
      <c r="H173" s="4">
        <v>6</v>
      </c>
      <c r="I173" s="4">
        <f t="shared" si="52"/>
        <v>66</v>
      </c>
      <c r="J173" s="4">
        <v>0</v>
      </c>
      <c r="K173" s="4">
        <f t="shared" si="53"/>
        <v>0</v>
      </c>
      <c r="L173" s="4">
        <v>0</v>
      </c>
      <c r="M173" s="4">
        <v>9.25</v>
      </c>
      <c r="N173" s="4">
        <f t="shared" si="54"/>
        <v>101.75</v>
      </c>
      <c r="O173" s="4">
        <f t="shared" si="55"/>
        <v>7.149999999999999</v>
      </c>
      <c r="P173" s="4">
        <f t="shared" si="56"/>
        <v>241.77009999999996</v>
      </c>
      <c r="Q173" s="5">
        <f t="shared" si="57"/>
        <v>78.64999999999998</v>
      </c>
    </row>
    <row r="174" spans="1:17" ht="12">
      <c r="A174" s="3" t="s">
        <v>0</v>
      </c>
      <c r="B174" s="3" t="s">
        <v>0</v>
      </c>
      <c r="C174" s="3" t="s">
        <v>340</v>
      </c>
      <c r="D174" s="3">
        <v>33.814</v>
      </c>
      <c r="E174" s="5">
        <v>5</v>
      </c>
      <c r="F174" s="4">
        <v>39.3</v>
      </c>
      <c r="G174" s="4">
        <f t="shared" si="51"/>
        <v>196.5</v>
      </c>
      <c r="H174" s="4">
        <v>12</v>
      </c>
      <c r="I174" s="4">
        <f t="shared" si="52"/>
        <v>60</v>
      </c>
      <c r="J174" s="4">
        <v>0</v>
      </c>
      <c r="K174" s="4">
        <f t="shared" si="53"/>
        <v>0</v>
      </c>
      <c r="L174" s="4">
        <v>0</v>
      </c>
      <c r="M174" s="4">
        <v>40.25</v>
      </c>
      <c r="N174" s="4">
        <f t="shared" si="54"/>
        <v>201.25</v>
      </c>
      <c r="O174" s="4">
        <f t="shared" si="55"/>
        <v>11.049999999999997</v>
      </c>
      <c r="P174" s="4">
        <f t="shared" si="56"/>
        <v>373.6446999999999</v>
      </c>
      <c r="Q174" s="5">
        <f t="shared" si="57"/>
        <v>55.249999999999986</v>
      </c>
    </row>
    <row r="175" spans="1:17" ht="12">
      <c r="A175" s="3" t="s">
        <v>0</v>
      </c>
      <c r="B175" s="3" t="s">
        <v>0</v>
      </c>
      <c r="C175" s="3" t="s">
        <v>341</v>
      </c>
      <c r="D175" s="3">
        <v>33.814</v>
      </c>
      <c r="E175" s="5">
        <v>7.42</v>
      </c>
      <c r="F175" s="4">
        <v>35.2</v>
      </c>
      <c r="G175" s="4">
        <f t="shared" si="51"/>
        <v>261.184</v>
      </c>
      <c r="H175" s="4">
        <v>12</v>
      </c>
      <c r="I175" s="4">
        <f t="shared" si="52"/>
        <v>89.03999999999999</v>
      </c>
      <c r="J175" s="4">
        <v>0</v>
      </c>
      <c r="K175" s="4">
        <f t="shared" si="53"/>
        <v>0</v>
      </c>
      <c r="L175" s="4">
        <v>0</v>
      </c>
      <c r="M175" s="4">
        <v>31.5</v>
      </c>
      <c r="N175" s="4">
        <f t="shared" si="54"/>
        <v>233.73</v>
      </c>
      <c r="O175" s="4">
        <f t="shared" si="55"/>
        <v>15.700000000000003</v>
      </c>
      <c r="P175" s="4">
        <f t="shared" si="56"/>
        <v>530.8798</v>
      </c>
      <c r="Q175" s="5">
        <f t="shared" si="57"/>
        <v>116.49400000000001</v>
      </c>
    </row>
    <row r="176" spans="1:17" ht="12">
      <c r="A176" s="3" t="s">
        <v>0</v>
      </c>
      <c r="B176" s="3" t="s">
        <v>0</v>
      </c>
      <c r="C176" s="3" t="s">
        <v>342</v>
      </c>
      <c r="D176" s="3">
        <v>33.814</v>
      </c>
      <c r="E176" s="5">
        <v>6.29</v>
      </c>
      <c r="F176" s="4">
        <v>31.2</v>
      </c>
      <c r="G176" s="4">
        <f t="shared" si="51"/>
        <v>196.248</v>
      </c>
      <c r="H176" s="4">
        <v>36</v>
      </c>
      <c r="I176" s="4">
        <f t="shared" si="52"/>
        <v>226.44</v>
      </c>
      <c r="J176" s="4">
        <v>0</v>
      </c>
      <c r="K176" s="4">
        <f t="shared" si="53"/>
        <v>0</v>
      </c>
      <c r="L176" s="4">
        <v>0</v>
      </c>
      <c r="M176" s="4">
        <v>38.55</v>
      </c>
      <c r="N176" s="4">
        <f t="shared" si="54"/>
        <v>242.47949999999997</v>
      </c>
      <c r="O176" s="4">
        <f t="shared" si="55"/>
        <v>28.650000000000006</v>
      </c>
      <c r="P176" s="4">
        <f t="shared" si="56"/>
        <v>968.7711000000002</v>
      </c>
      <c r="Q176" s="5">
        <f t="shared" si="57"/>
        <v>180.20850000000004</v>
      </c>
    </row>
    <row r="177" spans="3:17" ht="12">
      <c r="C177" s="7" t="s">
        <v>43</v>
      </c>
      <c r="D177" s="7" t="s">
        <v>0</v>
      </c>
      <c r="E177" s="7" t="s">
        <v>0</v>
      </c>
      <c r="F177" s="8">
        <f aca="true" t="shared" si="58" ref="F177:Q177">SUM(F138:F176)</f>
        <v>552.0500000000001</v>
      </c>
      <c r="G177" s="8">
        <f t="shared" si="58"/>
        <v>3814.2094999999995</v>
      </c>
      <c r="H177" s="8">
        <f t="shared" si="58"/>
        <v>258</v>
      </c>
      <c r="I177" s="8">
        <f t="shared" si="58"/>
        <v>1519.44</v>
      </c>
      <c r="J177" s="8">
        <f t="shared" si="58"/>
        <v>0</v>
      </c>
      <c r="K177" s="8">
        <f t="shared" si="58"/>
        <v>0</v>
      </c>
      <c r="L177" s="8">
        <f t="shared" si="58"/>
        <v>0</v>
      </c>
      <c r="M177" s="8">
        <f t="shared" si="58"/>
        <v>448.50000000000006</v>
      </c>
      <c r="N177" s="8">
        <f t="shared" si="58"/>
        <v>3169.4199999999996</v>
      </c>
      <c r="O177" s="8">
        <f t="shared" si="58"/>
        <v>361.54999999999995</v>
      </c>
      <c r="P177" s="8">
        <f t="shared" si="58"/>
        <v>12223.338325</v>
      </c>
      <c r="Q177" s="10">
        <f t="shared" si="58"/>
        <v>2164.2295</v>
      </c>
    </row>
    <row r="178" spans="2:17" ht="12">
      <c r="B178" s="7" t="s">
        <v>43</v>
      </c>
      <c r="C178" s="7" t="s">
        <v>0</v>
      </c>
      <c r="D178" s="7" t="s">
        <v>0</v>
      </c>
      <c r="E178" s="7" t="s">
        <v>0</v>
      </c>
      <c r="F178" s="8">
        <f aca="true" t="shared" si="59" ref="F178:Q178">F103+F137+F177</f>
        <v>1267.65</v>
      </c>
      <c r="G178" s="8">
        <f t="shared" si="59"/>
        <v>19764.396</v>
      </c>
      <c r="H178" s="8">
        <f t="shared" si="59"/>
        <v>387</v>
      </c>
      <c r="I178" s="8">
        <f t="shared" si="59"/>
        <v>4742.48</v>
      </c>
      <c r="J178" s="8">
        <f t="shared" si="59"/>
        <v>0</v>
      </c>
      <c r="K178" s="8">
        <f t="shared" si="59"/>
        <v>0</v>
      </c>
      <c r="L178" s="8">
        <f t="shared" si="59"/>
        <v>0</v>
      </c>
      <c r="M178" s="8">
        <f t="shared" si="59"/>
        <v>1143.6</v>
      </c>
      <c r="N178" s="8">
        <f t="shared" si="59"/>
        <v>18822.2035</v>
      </c>
      <c r="O178" s="8">
        <f t="shared" si="59"/>
        <v>511.04999999999995</v>
      </c>
      <c r="P178" s="8">
        <f t="shared" si="59"/>
        <v>17249.789425000003</v>
      </c>
      <c r="Q178" s="10">
        <f t="shared" si="59"/>
        <v>5684.6725</v>
      </c>
    </row>
    <row r="179" spans="1:17" ht="12">
      <c r="A179" s="3" t="s">
        <v>343</v>
      </c>
      <c r="B179" s="3" t="s">
        <v>344</v>
      </c>
      <c r="C179" s="3" t="s">
        <v>345</v>
      </c>
      <c r="D179" s="3">
        <v>33.814</v>
      </c>
      <c r="E179" s="5">
        <v>5</v>
      </c>
      <c r="F179" s="4">
        <v>12</v>
      </c>
      <c r="G179" s="4">
        <f>F179*E179</f>
        <v>60</v>
      </c>
      <c r="H179" s="4">
        <v>0</v>
      </c>
      <c r="I179" s="4">
        <f>H179*E179</f>
        <v>0</v>
      </c>
      <c r="J179" s="4">
        <v>0</v>
      </c>
      <c r="K179" s="4">
        <f>J179*E179</f>
        <v>0</v>
      </c>
      <c r="L179" s="4">
        <v>0</v>
      </c>
      <c r="M179" s="4">
        <v>6</v>
      </c>
      <c r="N179" s="4">
        <f>M179*E179</f>
        <v>30</v>
      </c>
      <c r="O179" s="4">
        <f>F179+H179-J179-M179</f>
        <v>6</v>
      </c>
      <c r="P179" s="4">
        <f>O179*D179</f>
        <v>202.88400000000001</v>
      </c>
      <c r="Q179" s="5">
        <f>E179*O179</f>
        <v>30</v>
      </c>
    </row>
    <row r="180" spans="3:17" ht="12">
      <c r="C180" s="7" t="s">
        <v>43</v>
      </c>
      <c r="D180" s="7" t="s">
        <v>0</v>
      </c>
      <c r="E180" s="7" t="s">
        <v>0</v>
      </c>
      <c r="F180" s="8">
        <f aca="true" t="shared" si="60" ref="F180:Q180">SUM(F179:F179)</f>
        <v>12</v>
      </c>
      <c r="G180" s="8">
        <f t="shared" si="60"/>
        <v>60</v>
      </c>
      <c r="H180" s="8">
        <f t="shared" si="60"/>
        <v>0</v>
      </c>
      <c r="I180" s="8">
        <f t="shared" si="60"/>
        <v>0</v>
      </c>
      <c r="J180" s="8">
        <f t="shared" si="60"/>
        <v>0</v>
      </c>
      <c r="K180" s="8">
        <f t="shared" si="60"/>
        <v>0</v>
      </c>
      <c r="L180" s="8">
        <f t="shared" si="60"/>
        <v>0</v>
      </c>
      <c r="M180" s="8">
        <f t="shared" si="60"/>
        <v>6</v>
      </c>
      <c r="N180" s="8">
        <f t="shared" si="60"/>
        <v>30</v>
      </c>
      <c r="O180" s="8">
        <f t="shared" si="60"/>
        <v>6</v>
      </c>
      <c r="P180" s="8">
        <f t="shared" si="60"/>
        <v>202.88400000000001</v>
      </c>
      <c r="Q180" s="10">
        <f t="shared" si="60"/>
        <v>30</v>
      </c>
    </row>
    <row r="181" spans="1:17" ht="12">
      <c r="A181" s="3" t="s">
        <v>0</v>
      </c>
      <c r="B181" s="3" t="s">
        <v>346</v>
      </c>
      <c r="C181" s="3" t="s">
        <v>346</v>
      </c>
      <c r="D181" s="3">
        <v>8.4535</v>
      </c>
      <c r="E181" s="5">
        <v>1.66</v>
      </c>
      <c r="F181" s="4">
        <v>52</v>
      </c>
      <c r="G181" s="4">
        <f>F181*E181</f>
        <v>86.32</v>
      </c>
      <c r="H181" s="4">
        <v>48</v>
      </c>
      <c r="I181" s="4">
        <f>H181*E181</f>
        <v>79.67999999999999</v>
      </c>
      <c r="J181" s="4">
        <v>0</v>
      </c>
      <c r="K181" s="4">
        <f>J181*E181</f>
        <v>0</v>
      </c>
      <c r="L181" s="4">
        <v>0</v>
      </c>
      <c r="M181" s="4">
        <v>42</v>
      </c>
      <c r="N181" s="4">
        <f>M181*E181</f>
        <v>69.72</v>
      </c>
      <c r="O181" s="4">
        <f>F181+H181-J181-M181</f>
        <v>58</v>
      </c>
      <c r="P181" s="4">
        <f>O181*D181</f>
        <v>490.303</v>
      </c>
      <c r="Q181" s="5">
        <f>E181*O181</f>
        <v>96.28</v>
      </c>
    </row>
    <row r="182" spans="1:17" ht="12">
      <c r="A182" s="3" t="s">
        <v>0</v>
      </c>
      <c r="B182" s="3" t="s">
        <v>0</v>
      </c>
      <c r="C182" s="3" t="s">
        <v>348</v>
      </c>
      <c r="D182" s="3">
        <v>8.4535</v>
      </c>
      <c r="E182" s="5">
        <v>1.66</v>
      </c>
      <c r="F182" s="4">
        <v>54</v>
      </c>
      <c r="G182" s="4">
        <f>F182*E182</f>
        <v>89.64</v>
      </c>
      <c r="H182" s="4">
        <v>0</v>
      </c>
      <c r="I182" s="4">
        <f>H182*E182</f>
        <v>0</v>
      </c>
      <c r="J182" s="4">
        <v>0</v>
      </c>
      <c r="K182" s="4">
        <f>J182*E182</f>
        <v>0</v>
      </c>
      <c r="L182" s="4">
        <v>0</v>
      </c>
      <c r="M182" s="4">
        <v>35</v>
      </c>
      <c r="N182" s="4">
        <f>M182*E182</f>
        <v>58.099999999999994</v>
      </c>
      <c r="O182" s="4">
        <f>F182+H182-J182-M182</f>
        <v>19</v>
      </c>
      <c r="P182" s="4">
        <f>O182*D182</f>
        <v>160.6165</v>
      </c>
      <c r="Q182" s="5">
        <f>E182*O182</f>
        <v>31.54</v>
      </c>
    </row>
    <row r="183" spans="3:17" ht="12">
      <c r="C183" s="7" t="s">
        <v>43</v>
      </c>
      <c r="D183" s="7" t="s">
        <v>0</v>
      </c>
      <c r="E183" s="7" t="s">
        <v>0</v>
      </c>
      <c r="F183" s="8">
        <f aca="true" t="shared" si="61" ref="F183:Q183">SUM(F181:F182)</f>
        <v>106</v>
      </c>
      <c r="G183" s="8">
        <f t="shared" si="61"/>
        <v>175.95999999999998</v>
      </c>
      <c r="H183" s="8">
        <f t="shared" si="61"/>
        <v>48</v>
      </c>
      <c r="I183" s="8">
        <f t="shared" si="61"/>
        <v>79.67999999999999</v>
      </c>
      <c r="J183" s="8">
        <f t="shared" si="61"/>
        <v>0</v>
      </c>
      <c r="K183" s="8">
        <f t="shared" si="61"/>
        <v>0</v>
      </c>
      <c r="L183" s="8">
        <f t="shared" si="61"/>
        <v>0</v>
      </c>
      <c r="M183" s="8">
        <f t="shared" si="61"/>
        <v>77</v>
      </c>
      <c r="N183" s="8">
        <f t="shared" si="61"/>
        <v>127.82</v>
      </c>
      <c r="O183" s="8">
        <f t="shared" si="61"/>
        <v>77</v>
      </c>
      <c r="P183" s="8">
        <f t="shared" si="61"/>
        <v>650.9195</v>
      </c>
      <c r="Q183" s="10">
        <f t="shared" si="61"/>
        <v>127.82</v>
      </c>
    </row>
    <row r="184" spans="2:17" ht="12">
      <c r="B184" s="7" t="s">
        <v>43</v>
      </c>
      <c r="C184" s="7" t="s">
        <v>0</v>
      </c>
      <c r="D184" s="7" t="s">
        <v>0</v>
      </c>
      <c r="E184" s="7" t="s">
        <v>0</v>
      </c>
      <c r="F184" s="8">
        <f aca="true" t="shared" si="62" ref="F184:Q184">F180+F183</f>
        <v>118</v>
      </c>
      <c r="G184" s="8">
        <f t="shared" si="62"/>
        <v>235.95999999999998</v>
      </c>
      <c r="H184" s="8">
        <f t="shared" si="62"/>
        <v>48</v>
      </c>
      <c r="I184" s="8">
        <f t="shared" si="62"/>
        <v>79.67999999999999</v>
      </c>
      <c r="J184" s="8">
        <f t="shared" si="62"/>
        <v>0</v>
      </c>
      <c r="K184" s="8">
        <f t="shared" si="62"/>
        <v>0</v>
      </c>
      <c r="L184" s="8">
        <f t="shared" si="62"/>
        <v>0</v>
      </c>
      <c r="M184" s="8">
        <f t="shared" si="62"/>
        <v>83</v>
      </c>
      <c r="N184" s="8">
        <f t="shared" si="62"/>
        <v>157.82</v>
      </c>
      <c r="O184" s="8">
        <f t="shared" si="62"/>
        <v>83</v>
      </c>
      <c r="P184" s="8">
        <f t="shared" si="62"/>
        <v>853.8035</v>
      </c>
      <c r="Q184" s="10">
        <f t="shared" si="62"/>
        <v>157.82</v>
      </c>
    </row>
    <row r="185" spans="1:17" ht="12">
      <c r="A185" s="3" t="s">
        <v>349</v>
      </c>
      <c r="B185" s="3" t="s">
        <v>350</v>
      </c>
      <c r="C185" s="3" t="s">
        <v>351</v>
      </c>
      <c r="D185" s="3">
        <v>25.3605</v>
      </c>
      <c r="E185" s="5">
        <v>6</v>
      </c>
      <c r="F185" s="4">
        <v>1</v>
      </c>
      <c r="G185" s="4">
        <f>F185*E185</f>
        <v>6</v>
      </c>
      <c r="H185" s="4">
        <v>0</v>
      </c>
      <c r="I185" s="4">
        <f>H185*E185</f>
        <v>0</v>
      </c>
      <c r="J185" s="4">
        <v>0</v>
      </c>
      <c r="K185" s="4">
        <f>J185*E185</f>
        <v>0</v>
      </c>
      <c r="L185" s="4">
        <v>0</v>
      </c>
      <c r="M185" s="4">
        <v>0</v>
      </c>
      <c r="N185" s="4">
        <f>M185*E185</f>
        <v>0</v>
      </c>
      <c r="O185" s="4">
        <f>F185+H185-J185-M185</f>
        <v>1</v>
      </c>
      <c r="P185" s="4">
        <f>O185*D185</f>
        <v>25.3605</v>
      </c>
      <c r="Q185" s="5">
        <f>E185*O185</f>
        <v>6</v>
      </c>
    </row>
    <row r="186" spans="1:17" ht="12">
      <c r="A186" s="3" t="s">
        <v>0</v>
      </c>
      <c r="B186" s="3" t="s">
        <v>0</v>
      </c>
      <c r="C186" s="3" t="s">
        <v>352</v>
      </c>
      <c r="D186" s="3">
        <v>6.323218</v>
      </c>
      <c r="E186" s="5">
        <v>2.2</v>
      </c>
      <c r="F186" s="4">
        <v>57</v>
      </c>
      <c r="G186" s="4">
        <f>F186*E186</f>
        <v>125.4</v>
      </c>
      <c r="H186" s="4">
        <v>24</v>
      </c>
      <c r="I186" s="4">
        <f>H186*E186</f>
        <v>52.800000000000004</v>
      </c>
      <c r="J186" s="4">
        <v>0</v>
      </c>
      <c r="K186" s="4">
        <f>J186*E186</f>
        <v>0</v>
      </c>
      <c r="L186" s="4">
        <v>0</v>
      </c>
      <c r="M186" s="4">
        <v>34</v>
      </c>
      <c r="N186" s="4">
        <f>M186*E186</f>
        <v>74.80000000000001</v>
      </c>
      <c r="O186" s="4">
        <f>F186+H186-J186-M186</f>
        <v>47</v>
      </c>
      <c r="P186" s="4">
        <f>O186*D186</f>
        <v>297.191246</v>
      </c>
      <c r="Q186" s="5">
        <f>E186*O186</f>
        <v>103.4</v>
      </c>
    </row>
    <row r="187" spans="3:17" ht="12">
      <c r="C187" s="7" t="s">
        <v>43</v>
      </c>
      <c r="D187" s="7" t="s">
        <v>0</v>
      </c>
      <c r="E187" s="7" t="s">
        <v>0</v>
      </c>
      <c r="F187" s="8">
        <f aca="true" t="shared" si="63" ref="F187:Q187">SUM(F185:F186)</f>
        <v>58</v>
      </c>
      <c r="G187" s="8">
        <f t="shared" si="63"/>
        <v>131.4</v>
      </c>
      <c r="H187" s="8">
        <f t="shared" si="63"/>
        <v>24</v>
      </c>
      <c r="I187" s="8">
        <f t="shared" si="63"/>
        <v>52.800000000000004</v>
      </c>
      <c r="J187" s="8">
        <f t="shared" si="63"/>
        <v>0</v>
      </c>
      <c r="K187" s="8">
        <f t="shared" si="63"/>
        <v>0</v>
      </c>
      <c r="L187" s="8">
        <f t="shared" si="63"/>
        <v>0</v>
      </c>
      <c r="M187" s="8">
        <f t="shared" si="63"/>
        <v>34</v>
      </c>
      <c r="N187" s="8">
        <f t="shared" si="63"/>
        <v>74.80000000000001</v>
      </c>
      <c r="O187" s="8">
        <f t="shared" si="63"/>
        <v>48</v>
      </c>
      <c r="P187" s="8">
        <f t="shared" si="63"/>
        <v>322.551746</v>
      </c>
      <c r="Q187" s="10">
        <f t="shared" si="63"/>
        <v>109.4</v>
      </c>
    </row>
    <row r="188" spans="1:17" ht="12">
      <c r="A188" s="3" t="s">
        <v>0</v>
      </c>
      <c r="B188" s="3" t="s">
        <v>353</v>
      </c>
      <c r="C188" s="3" t="s">
        <v>354</v>
      </c>
      <c r="D188" s="3">
        <v>25.3605</v>
      </c>
      <c r="E188" s="5">
        <v>4.75</v>
      </c>
      <c r="F188" s="4">
        <v>20.2</v>
      </c>
      <c r="G188" s="4">
        <f>F188*E188</f>
        <v>95.95</v>
      </c>
      <c r="H188" s="4">
        <v>24</v>
      </c>
      <c r="I188" s="4">
        <f>H188*E188</f>
        <v>114</v>
      </c>
      <c r="J188" s="4">
        <v>0</v>
      </c>
      <c r="K188" s="4">
        <f>J188*E188</f>
        <v>0</v>
      </c>
      <c r="L188" s="4">
        <v>0</v>
      </c>
      <c r="M188" s="4">
        <v>20.8</v>
      </c>
      <c r="N188" s="4">
        <f>M188*E188</f>
        <v>98.8</v>
      </c>
      <c r="O188" s="4">
        <f>F188+H188-J188-M188</f>
        <v>23.400000000000002</v>
      </c>
      <c r="P188" s="4">
        <f>O188*D188</f>
        <v>593.4357</v>
      </c>
      <c r="Q188" s="5">
        <f>E188*O188</f>
        <v>111.15</v>
      </c>
    </row>
    <row r="189" spans="1:17" ht="12">
      <c r="A189" s="3" t="s">
        <v>0</v>
      </c>
      <c r="B189" s="3" t="s">
        <v>0</v>
      </c>
      <c r="C189" s="3" t="s">
        <v>355</v>
      </c>
      <c r="D189" s="3">
        <v>50.721</v>
      </c>
      <c r="E189" s="5">
        <v>5.33</v>
      </c>
      <c r="F189" s="4">
        <v>14.8</v>
      </c>
      <c r="G189" s="4">
        <f>F189*E189</f>
        <v>78.884</v>
      </c>
      <c r="H189" s="4">
        <v>12</v>
      </c>
      <c r="I189" s="4">
        <f>H189*E189</f>
        <v>63.96</v>
      </c>
      <c r="J189" s="4">
        <v>0</v>
      </c>
      <c r="K189" s="4">
        <f>J189*E189</f>
        <v>0</v>
      </c>
      <c r="L189" s="4">
        <v>0</v>
      </c>
      <c r="M189" s="4">
        <v>10.1</v>
      </c>
      <c r="N189" s="4">
        <f>M189*E189</f>
        <v>53.833</v>
      </c>
      <c r="O189" s="4">
        <f>F189+H189-J189-M189</f>
        <v>16.700000000000003</v>
      </c>
      <c r="P189" s="4">
        <f>O189*D189</f>
        <v>847.0407000000001</v>
      </c>
      <c r="Q189" s="5">
        <f>E189*O189</f>
        <v>89.01100000000001</v>
      </c>
    </row>
    <row r="190" spans="1:17" ht="12">
      <c r="A190" s="3" t="s">
        <v>0</v>
      </c>
      <c r="B190" s="3" t="s">
        <v>0</v>
      </c>
      <c r="C190" s="3" t="s">
        <v>356</v>
      </c>
      <c r="D190" s="3">
        <v>50.721</v>
      </c>
      <c r="E190" s="5">
        <v>5.33</v>
      </c>
      <c r="F190" s="4">
        <v>20.1</v>
      </c>
      <c r="G190" s="4">
        <f>F190*E190</f>
        <v>107.13300000000001</v>
      </c>
      <c r="H190" s="4">
        <v>0</v>
      </c>
      <c r="I190" s="4">
        <f>H190*E190</f>
        <v>0</v>
      </c>
      <c r="J190" s="4">
        <v>0</v>
      </c>
      <c r="K190" s="4">
        <f>J190*E190</f>
        <v>0</v>
      </c>
      <c r="L190" s="4">
        <v>0</v>
      </c>
      <c r="M190" s="4">
        <v>15.5</v>
      </c>
      <c r="N190" s="4">
        <f>M190*E190</f>
        <v>82.615</v>
      </c>
      <c r="O190" s="4">
        <f>F190+H190-J190-M190</f>
        <v>4.600000000000001</v>
      </c>
      <c r="P190" s="4">
        <f>O190*D190</f>
        <v>233.31660000000005</v>
      </c>
      <c r="Q190" s="5">
        <f>E190*O190</f>
        <v>24.518000000000008</v>
      </c>
    </row>
    <row r="191" spans="1:17" ht="12">
      <c r="A191" s="3" t="s">
        <v>0</v>
      </c>
      <c r="B191" s="3" t="s">
        <v>0</v>
      </c>
      <c r="C191" s="3" t="s">
        <v>357</v>
      </c>
      <c r="D191" s="3">
        <v>25.3605</v>
      </c>
      <c r="E191" s="5">
        <v>3.56</v>
      </c>
      <c r="F191" s="4">
        <v>10</v>
      </c>
      <c r="G191" s="4">
        <f>F191*E191</f>
        <v>35.6</v>
      </c>
      <c r="H191" s="4">
        <v>0</v>
      </c>
      <c r="I191" s="4">
        <f>H191*E191</f>
        <v>0</v>
      </c>
      <c r="J191" s="4">
        <v>0</v>
      </c>
      <c r="K191" s="4">
        <f>J191*E191</f>
        <v>0</v>
      </c>
      <c r="L191" s="4">
        <v>0</v>
      </c>
      <c r="M191" s="4">
        <v>10</v>
      </c>
      <c r="N191" s="4">
        <f>M191*E191</f>
        <v>35.6</v>
      </c>
      <c r="O191" s="4">
        <f>F191+H191-J191-M191</f>
        <v>0</v>
      </c>
      <c r="P191" s="4">
        <f>O191*D191</f>
        <v>0</v>
      </c>
      <c r="Q191" s="5">
        <f>E191*O191</f>
        <v>0</v>
      </c>
    </row>
    <row r="192" spans="3:17" ht="12">
      <c r="C192" s="7" t="s">
        <v>43</v>
      </c>
      <c r="D192" s="7" t="s">
        <v>0</v>
      </c>
      <c r="E192" s="7" t="s">
        <v>0</v>
      </c>
      <c r="F192" s="8">
        <f aca="true" t="shared" si="64" ref="F192:Q192">SUM(F188:F191)</f>
        <v>65.1</v>
      </c>
      <c r="G192" s="8">
        <f t="shared" si="64"/>
        <v>317.567</v>
      </c>
      <c r="H192" s="8">
        <f t="shared" si="64"/>
        <v>36</v>
      </c>
      <c r="I192" s="8">
        <f t="shared" si="64"/>
        <v>177.96</v>
      </c>
      <c r="J192" s="8">
        <f t="shared" si="64"/>
        <v>0</v>
      </c>
      <c r="K192" s="8">
        <f t="shared" si="64"/>
        <v>0</v>
      </c>
      <c r="L192" s="8">
        <f t="shared" si="64"/>
        <v>0</v>
      </c>
      <c r="M192" s="8">
        <f t="shared" si="64"/>
        <v>56.4</v>
      </c>
      <c r="N192" s="8">
        <f t="shared" si="64"/>
        <v>270.848</v>
      </c>
      <c r="O192" s="8">
        <f t="shared" si="64"/>
        <v>44.70000000000001</v>
      </c>
      <c r="P192" s="8">
        <f t="shared" si="64"/>
        <v>1673.7930000000001</v>
      </c>
      <c r="Q192" s="10">
        <f t="shared" si="64"/>
        <v>224.679</v>
      </c>
    </row>
    <row r="193" spans="1:17" ht="12">
      <c r="A193" s="3" t="s">
        <v>0</v>
      </c>
      <c r="B193" s="3" t="s">
        <v>358</v>
      </c>
      <c r="C193" s="3" t="s">
        <v>359</v>
      </c>
      <c r="D193" s="3">
        <v>25.3605</v>
      </c>
      <c r="E193" s="5">
        <v>7</v>
      </c>
      <c r="F193" s="4">
        <v>28.35</v>
      </c>
      <c r="G193" s="4">
        <f>F193*E193</f>
        <v>198.45000000000002</v>
      </c>
      <c r="H193" s="4">
        <v>24</v>
      </c>
      <c r="I193" s="4">
        <f>H193*E193</f>
        <v>168</v>
      </c>
      <c r="J193" s="4">
        <v>0</v>
      </c>
      <c r="K193" s="4">
        <f>J193*E193</f>
        <v>0</v>
      </c>
      <c r="L193" s="4">
        <v>0</v>
      </c>
      <c r="M193" s="4">
        <v>18.6</v>
      </c>
      <c r="N193" s="4">
        <f>M193*E193</f>
        <v>130.20000000000002</v>
      </c>
      <c r="O193" s="4">
        <f>F193+H193-J193-M193</f>
        <v>33.75</v>
      </c>
      <c r="P193" s="4">
        <f>O193*D193</f>
        <v>855.9168749999999</v>
      </c>
      <c r="Q193" s="5">
        <f>E193*O193</f>
        <v>236.25</v>
      </c>
    </row>
    <row r="194" spans="1:17" ht="12">
      <c r="A194" s="3" t="s">
        <v>0</v>
      </c>
      <c r="B194" s="3" t="s">
        <v>0</v>
      </c>
      <c r="C194" s="3" t="s">
        <v>360</v>
      </c>
      <c r="D194" s="3">
        <v>25.3605</v>
      </c>
      <c r="E194" s="5">
        <v>7.98</v>
      </c>
      <c r="F194" s="4">
        <v>31.4</v>
      </c>
      <c r="G194" s="4">
        <f>F194*E194</f>
        <v>250.572</v>
      </c>
      <c r="H194" s="4">
        <v>0</v>
      </c>
      <c r="I194" s="4">
        <f>H194*E194</f>
        <v>0</v>
      </c>
      <c r="J194" s="4">
        <v>0</v>
      </c>
      <c r="K194" s="4">
        <f>J194*E194</f>
        <v>0</v>
      </c>
      <c r="L194" s="4">
        <v>0</v>
      </c>
      <c r="M194" s="4">
        <v>15.85</v>
      </c>
      <c r="N194" s="4">
        <f>M194*E194</f>
        <v>126.483</v>
      </c>
      <c r="O194" s="4">
        <f>F194+H194-J194-M194</f>
        <v>15.549999999999999</v>
      </c>
      <c r="P194" s="4">
        <f>O194*D194</f>
        <v>394.35577499999994</v>
      </c>
      <c r="Q194" s="5">
        <f>E194*O194</f>
        <v>124.089</v>
      </c>
    </row>
    <row r="195" spans="1:17" ht="12">
      <c r="A195" s="3" t="s">
        <v>0</v>
      </c>
      <c r="B195" s="3" t="s">
        <v>0</v>
      </c>
      <c r="C195" s="3" t="s">
        <v>361</v>
      </c>
      <c r="D195" s="3">
        <v>25.3605</v>
      </c>
      <c r="E195" s="5">
        <v>7.25</v>
      </c>
      <c r="F195" s="4">
        <v>23.2</v>
      </c>
      <c r="G195" s="4">
        <f>F195*E195</f>
        <v>168.2</v>
      </c>
      <c r="H195" s="4">
        <v>24</v>
      </c>
      <c r="I195" s="4">
        <f>H195*E195</f>
        <v>174</v>
      </c>
      <c r="J195" s="4">
        <v>0</v>
      </c>
      <c r="K195" s="4">
        <f>J195*E195</f>
        <v>0</v>
      </c>
      <c r="L195" s="4">
        <v>0</v>
      </c>
      <c r="M195" s="4">
        <v>38.9</v>
      </c>
      <c r="N195" s="4">
        <f>M195*E195</f>
        <v>282.025</v>
      </c>
      <c r="O195" s="4">
        <f>F195+H195-J195-M195</f>
        <v>8.300000000000004</v>
      </c>
      <c r="P195" s="4">
        <f>O195*D195</f>
        <v>210.4921500000001</v>
      </c>
      <c r="Q195" s="5">
        <f>E195*O195</f>
        <v>60.17500000000003</v>
      </c>
    </row>
    <row r="196" spans="1:17" ht="12">
      <c r="A196" s="3" t="s">
        <v>0</v>
      </c>
      <c r="B196" s="3" t="s">
        <v>0</v>
      </c>
      <c r="C196" s="3" t="s">
        <v>362</v>
      </c>
      <c r="D196" s="3">
        <v>25.3605</v>
      </c>
      <c r="E196" s="5">
        <v>8</v>
      </c>
      <c r="F196" s="4">
        <v>11.2</v>
      </c>
      <c r="G196" s="4">
        <f>F196*E196</f>
        <v>89.6</v>
      </c>
      <c r="H196" s="4">
        <v>0</v>
      </c>
      <c r="I196" s="4">
        <f>H196*E196</f>
        <v>0</v>
      </c>
      <c r="J196" s="4">
        <v>0</v>
      </c>
      <c r="K196" s="4">
        <f>J196*E196</f>
        <v>0</v>
      </c>
      <c r="L196" s="4">
        <v>0</v>
      </c>
      <c r="M196" s="4">
        <v>11.25</v>
      </c>
      <c r="N196" s="4">
        <f>M196*E196</f>
        <v>90</v>
      </c>
      <c r="O196" s="4">
        <f>F196+H196-J196-M196</f>
        <v>-0.05000000000000071</v>
      </c>
      <c r="P196" s="4">
        <f>O196*D196</f>
        <v>-1.268025000000018</v>
      </c>
      <c r="Q196" s="5">
        <f>E196*O196</f>
        <v>-0.4000000000000057</v>
      </c>
    </row>
    <row r="197" spans="1:17" ht="12">
      <c r="A197" s="3" t="s">
        <v>0</v>
      </c>
      <c r="B197" s="3" t="s">
        <v>0</v>
      </c>
      <c r="C197" s="3" t="s">
        <v>364</v>
      </c>
      <c r="D197" s="3">
        <v>25.3605</v>
      </c>
      <c r="E197" s="5">
        <v>7.75</v>
      </c>
      <c r="F197" s="4">
        <v>35.4</v>
      </c>
      <c r="G197" s="4">
        <f>F197*E197</f>
        <v>274.34999999999997</v>
      </c>
      <c r="H197" s="4">
        <v>0</v>
      </c>
      <c r="I197" s="4">
        <f>H197*E197</f>
        <v>0</v>
      </c>
      <c r="J197" s="4">
        <v>0</v>
      </c>
      <c r="K197" s="4">
        <f>J197*E197</f>
        <v>0</v>
      </c>
      <c r="L197" s="4">
        <v>0</v>
      </c>
      <c r="M197" s="4">
        <v>18.3</v>
      </c>
      <c r="N197" s="4">
        <f>M197*E197</f>
        <v>141.82500000000002</v>
      </c>
      <c r="O197" s="4">
        <f>F197+H197-J197-M197</f>
        <v>17.099999999999998</v>
      </c>
      <c r="P197" s="4">
        <f>O197*D197</f>
        <v>433.6645499999999</v>
      </c>
      <c r="Q197" s="5">
        <f>E197*O197</f>
        <v>132.52499999999998</v>
      </c>
    </row>
    <row r="198" spans="3:17" ht="12">
      <c r="C198" s="7" t="s">
        <v>43</v>
      </c>
      <c r="D198" s="7" t="s">
        <v>0</v>
      </c>
      <c r="E198" s="7" t="s">
        <v>0</v>
      </c>
      <c r="F198" s="8">
        <f aca="true" t="shared" si="65" ref="F198:Q198">SUM(F193:F197)</f>
        <v>129.55</v>
      </c>
      <c r="G198" s="8">
        <f t="shared" si="65"/>
        <v>981.172</v>
      </c>
      <c r="H198" s="8">
        <f t="shared" si="65"/>
        <v>48</v>
      </c>
      <c r="I198" s="8">
        <f t="shared" si="65"/>
        <v>342</v>
      </c>
      <c r="J198" s="8">
        <f t="shared" si="65"/>
        <v>0</v>
      </c>
      <c r="K198" s="8">
        <f t="shared" si="65"/>
        <v>0</v>
      </c>
      <c r="L198" s="8">
        <f t="shared" si="65"/>
        <v>0</v>
      </c>
      <c r="M198" s="8">
        <f t="shared" si="65"/>
        <v>102.89999999999999</v>
      </c>
      <c r="N198" s="8">
        <f t="shared" si="65"/>
        <v>770.533</v>
      </c>
      <c r="O198" s="8">
        <f t="shared" si="65"/>
        <v>74.64999999999999</v>
      </c>
      <c r="P198" s="8">
        <f t="shared" si="65"/>
        <v>1893.1613249999998</v>
      </c>
      <c r="Q198" s="10">
        <f t="shared" si="65"/>
        <v>552.639</v>
      </c>
    </row>
    <row r="199" spans="2:17" ht="12">
      <c r="B199" s="7" t="s">
        <v>43</v>
      </c>
      <c r="C199" s="7" t="s">
        <v>0</v>
      </c>
      <c r="D199" s="7" t="s">
        <v>0</v>
      </c>
      <c r="E199" s="7" t="s">
        <v>0</v>
      </c>
      <c r="F199" s="8">
        <f aca="true" t="shared" si="66" ref="F199:Q199">F187+F192+F198</f>
        <v>252.65</v>
      </c>
      <c r="G199" s="8">
        <f t="shared" si="66"/>
        <v>1430.1390000000001</v>
      </c>
      <c r="H199" s="8">
        <f t="shared" si="66"/>
        <v>108</v>
      </c>
      <c r="I199" s="8">
        <f t="shared" si="66"/>
        <v>572.76</v>
      </c>
      <c r="J199" s="8">
        <f t="shared" si="66"/>
        <v>0</v>
      </c>
      <c r="K199" s="8">
        <f t="shared" si="66"/>
        <v>0</v>
      </c>
      <c r="L199" s="8">
        <f t="shared" si="66"/>
        <v>0</v>
      </c>
      <c r="M199" s="8">
        <f t="shared" si="66"/>
        <v>193.3</v>
      </c>
      <c r="N199" s="8">
        <f t="shared" si="66"/>
        <v>1116.181</v>
      </c>
      <c r="O199" s="8">
        <f t="shared" si="66"/>
        <v>167.35000000000002</v>
      </c>
      <c r="P199" s="8">
        <f t="shared" si="66"/>
        <v>3889.506071</v>
      </c>
      <c r="Q199" s="10">
        <f t="shared" si="66"/>
        <v>886.7180000000001</v>
      </c>
    </row>
    <row r="200" spans="1:17" ht="12">
      <c r="A200" s="7" t="s">
        <v>43</v>
      </c>
      <c r="B200" s="7" t="s">
        <v>0</v>
      </c>
      <c r="C200" s="7" t="s">
        <v>0</v>
      </c>
      <c r="D200" s="7" t="s">
        <v>0</v>
      </c>
      <c r="E200" s="7" t="s">
        <v>0</v>
      </c>
      <c r="F200" s="8">
        <f aca="true" t="shared" si="67" ref="F200:Q200">F30+F178+F184+F199</f>
        <v>3003.25</v>
      </c>
      <c r="G200" s="8">
        <f t="shared" si="67"/>
        <v>24215.015</v>
      </c>
      <c r="H200" s="8">
        <f t="shared" si="67"/>
        <v>1559</v>
      </c>
      <c r="I200" s="8">
        <f t="shared" si="67"/>
        <v>7255.4</v>
      </c>
      <c r="J200" s="8">
        <f t="shared" si="67"/>
        <v>0</v>
      </c>
      <c r="K200" s="8">
        <f t="shared" si="67"/>
        <v>0</v>
      </c>
      <c r="L200" s="8">
        <f t="shared" si="67"/>
        <v>0</v>
      </c>
      <c r="M200" s="8">
        <f t="shared" si="67"/>
        <v>2381.7</v>
      </c>
      <c r="N200" s="8">
        <f t="shared" si="67"/>
        <v>22185.6445</v>
      </c>
      <c r="O200" s="8">
        <f t="shared" si="67"/>
        <v>2180.55</v>
      </c>
      <c r="P200" s="8">
        <f t="shared" si="67"/>
        <v>60363.018996</v>
      </c>
      <c r="Q200" s="10">
        <f t="shared" si="67"/>
        <v>9284.7705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7"/>
  <sheetViews>
    <sheetView workbookViewId="0" topLeftCell="A1">
      <selection activeCell="A1" sqref="A1"/>
    </sheetView>
  </sheetViews>
  <sheetFormatPr defaultColWidth="8.8515625" defaultRowHeight="12.75"/>
  <sheetData>
    <row r="1" spans="1:5" ht="12">
      <c r="A1" s="1" t="s">
        <v>6</v>
      </c>
      <c r="B1" s="1" t="s">
        <v>14</v>
      </c>
      <c r="C1" s="1" t="s">
        <v>15</v>
      </c>
      <c r="D1" s="1" t="s">
        <v>26</v>
      </c>
      <c r="E1" s="1" t="s">
        <v>27</v>
      </c>
    </row>
    <row r="2" spans="1:5" ht="12">
      <c r="A2" s="3" t="s">
        <v>40</v>
      </c>
      <c r="B2" s="3" t="s">
        <v>41</v>
      </c>
      <c r="C2" s="3" t="s">
        <v>42</v>
      </c>
      <c r="D2" s="3">
        <v>12</v>
      </c>
      <c r="E2" s="5">
        <v>0.75</v>
      </c>
    </row>
    <row r="3" spans="1:5" ht="12">
      <c r="A3" s="3" t="s">
        <v>0</v>
      </c>
      <c r="B3" s="3" t="s">
        <v>0</v>
      </c>
      <c r="C3" s="3" t="s">
        <v>45</v>
      </c>
      <c r="D3" s="3">
        <v>12</v>
      </c>
      <c r="E3" s="5">
        <v>0.75</v>
      </c>
    </row>
    <row r="4" spans="1:5" ht="12">
      <c r="A4" s="3" t="s">
        <v>0</v>
      </c>
      <c r="B4" s="3" t="s">
        <v>0</v>
      </c>
      <c r="C4" s="3" t="s">
        <v>46</v>
      </c>
      <c r="D4" s="3">
        <v>12</v>
      </c>
      <c r="E4" s="5">
        <v>1</v>
      </c>
    </row>
    <row r="5" spans="1:5" ht="12">
      <c r="A5" s="3" t="s">
        <v>0</v>
      </c>
      <c r="B5" s="3" t="s">
        <v>0</v>
      </c>
      <c r="C5" s="3" t="s">
        <v>47</v>
      </c>
      <c r="D5" s="3">
        <v>12</v>
      </c>
      <c r="E5" s="5">
        <v>1</v>
      </c>
    </row>
    <row r="6" spans="1:5" ht="12">
      <c r="A6" s="3" t="s">
        <v>0</v>
      </c>
      <c r="B6" s="3" t="s">
        <v>0</v>
      </c>
      <c r="C6" s="3" t="s">
        <v>48</v>
      </c>
      <c r="D6" s="3">
        <v>12</v>
      </c>
      <c r="E6" s="5">
        <v>1</v>
      </c>
    </row>
    <row r="7" spans="1:5" ht="12">
      <c r="A7" s="3" t="s">
        <v>0</v>
      </c>
      <c r="B7" s="3" t="s">
        <v>0</v>
      </c>
      <c r="C7" s="3" t="s">
        <v>49</v>
      </c>
      <c r="D7" s="3">
        <v>12</v>
      </c>
      <c r="E7" s="5">
        <v>0.8</v>
      </c>
    </row>
    <row r="8" spans="1:5" ht="12">
      <c r="A8" s="3" t="s">
        <v>0</v>
      </c>
      <c r="B8" s="3" t="s">
        <v>0</v>
      </c>
      <c r="C8" s="3" t="s">
        <v>50</v>
      </c>
      <c r="D8" s="3">
        <v>12</v>
      </c>
      <c r="E8" s="5">
        <v>0.78</v>
      </c>
    </row>
    <row r="9" spans="1:5" ht="12">
      <c r="A9" s="3" t="s">
        <v>0</v>
      </c>
      <c r="B9" s="3" t="s">
        <v>0</v>
      </c>
      <c r="C9" s="3" t="s">
        <v>51</v>
      </c>
      <c r="D9" s="3">
        <v>12</v>
      </c>
      <c r="E9" s="5">
        <v>0.78</v>
      </c>
    </row>
    <row r="10" spans="1:5" ht="12">
      <c r="A10" s="3" t="s">
        <v>0</v>
      </c>
      <c r="B10" s="3" t="s">
        <v>0</v>
      </c>
      <c r="C10" s="3" t="s">
        <v>52</v>
      </c>
      <c r="D10" s="3">
        <v>12</v>
      </c>
      <c r="E10" s="5">
        <v>0.6</v>
      </c>
    </row>
    <row r="11" spans="1:5" ht="12">
      <c r="A11" s="3" t="s">
        <v>0</v>
      </c>
      <c r="B11" s="3" t="s">
        <v>0</v>
      </c>
      <c r="C11" s="3" t="s">
        <v>53</v>
      </c>
      <c r="D11" s="3">
        <v>12</v>
      </c>
      <c r="E11" s="5">
        <v>0.68</v>
      </c>
    </row>
    <row r="12" spans="1:5" ht="12">
      <c r="A12" s="3" t="s">
        <v>0</v>
      </c>
      <c r="B12" s="3" t="s">
        <v>0</v>
      </c>
      <c r="C12" s="3" t="s">
        <v>54</v>
      </c>
      <c r="D12" s="3">
        <v>12</v>
      </c>
      <c r="E12" s="5">
        <v>0.75</v>
      </c>
    </row>
    <row r="13" spans="1:5" ht="12">
      <c r="A13" s="3" t="s">
        <v>0</v>
      </c>
      <c r="B13" s="3" t="s">
        <v>55</v>
      </c>
      <c r="C13" s="3" t="s">
        <v>56</v>
      </c>
      <c r="D13" s="3">
        <v>1984</v>
      </c>
      <c r="E13" s="5">
        <v>92</v>
      </c>
    </row>
    <row r="14" spans="1:5" ht="12">
      <c r="A14" s="3" t="s">
        <v>0</v>
      </c>
      <c r="B14" s="3" t="s">
        <v>0</v>
      </c>
      <c r="C14" s="3" t="s">
        <v>59</v>
      </c>
      <c r="D14" s="3">
        <v>1984</v>
      </c>
      <c r="E14" s="5">
        <v>89</v>
      </c>
    </row>
    <row r="15" spans="1:5" ht="12">
      <c r="A15" s="3" t="s">
        <v>0</v>
      </c>
      <c r="B15" s="3" t="s">
        <v>60</v>
      </c>
      <c r="C15" s="3" t="s">
        <v>61</v>
      </c>
      <c r="D15" s="3">
        <v>12</v>
      </c>
      <c r="E15" s="5">
        <v>1.15</v>
      </c>
    </row>
    <row r="16" spans="1:5" ht="12">
      <c r="A16" s="3" t="s">
        <v>0</v>
      </c>
      <c r="B16" s="3" t="s">
        <v>0</v>
      </c>
      <c r="C16" s="3" t="s">
        <v>62</v>
      </c>
      <c r="D16" s="3">
        <v>12</v>
      </c>
      <c r="E16" s="5">
        <v>1.05</v>
      </c>
    </row>
    <row r="17" spans="1:5" ht="12">
      <c r="A17" s="3" t="s">
        <v>0</v>
      </c>
      <c r="B17" s="3" t="s">
        <v>0</v>
      </c>
      <c r="C17" s="3" t="s">
        <v>63</v>
      </c>
      <c r="D17" s="3">
        <v>12</v>
      </c>
      <c r="E17" s="5">
        <v>1.1</v>
      </c>
    </row>
    <row r="18" spans="1:5" ht="12">
      <c r="A18" s="3" t="s">
        <v>0</v>
      </c>
      <c r="B18" s="3" t="s">
        <v>0</v>
      </c>
      <c r="C18" s="3" t="s">
        <v>64</v>
      </c>
      <c r="D18" s="3">
        <v>12</v>
      </c>
      <c r="E18" s="5">
        <v>1.42</v>
      </c>
    </row>
    <row r="19" spans="1:5" ht="12">
      <c r="A19" s="3" t="s">
        <v>0</v>
      </c>
      <c r="B19" s="3" t="s">
        <v>0</v>
      </c>
      <c r="C19" s="3" t="s">
        <v>65</v>
      </c>
      <c r="D19" s="3">
        <v>12</v>
      </c>
      <c r="E19" s="5">
        <v>1.15</v>
      </c>
    </row>
    <row r="20" spans="1:5" ht="12">
      <c r="A20" s="3" t="s">
        <v>0</v>
      </c>
      <c r="B20" s="3" t="s">
        <v>0</v>
      </c>
      <c r="C20" s="3" t="s">
        <v>66</v>
      </c>
      <c r="D20" s="3">
        <v>12</v>
      </c>
      <c r="E20" s="5">
        <v>0.96</v>
      </c>
    </row>
    <row r="21" spans="1:5" ht="12">
      <c r="A21" s="3" t="s">
        <v>0</v>
      </c>
      <c r="B21" s="3" t="s">
        <v>0</v>
      </c>
      <c r="C21" s="3" t="s">
        <v>67</v>
      </c>
      <c r="D21" s="3">
        <v>12</v>
      </c>
      <c r="E21" s="5">
        <v>1.11</v>
      </c>
    </row>
    <row r="22" spans="1:5" ht="12">
      <c r="A22" s="3" t="s">
        <v>0</v>
      </c>
      <c r="B22" s="3" t="s">
        <v>0</v>
      </c>
      <c r="C22" s="3" t="s">
        <v>68</v>
      </c>
      <c r="D22" s="3">
        <v>12</v>
      </c>
      <c r="E22" s="5">
        <v>0.93</v>
      </c>
    </row>
    <row r="23" spans="1:5" ht="12">
      <c r="A23" s="3" t="s">
        <v>0</v>
      </c>
      <c r="B23" s="3" t="s">
        <v>69</v>
      </c>
      <c r="C23" s="3" t="s">
        <v>70</v>
      </c>
      <c r="D23" s="3">
        <v>1984</v>
      </c>
      <c r="E23" s="5">
        <v>129</v>
      </c>
    </row>
    <row r="24" spans="1:5" ht="12">
      <c r="A24" s="3" t="s">
        <v>0</v>
      </c>
      <c r="B24" s="3" t="s">
        <v>0</v>
      </c>
      <c r="C24" s="3" t="s">
        <v>72</v>
      </c>
      <c r="D24" s="3">
        <v>1689.6</v>
      </c>
      <c r="E24" s="5">
        <v>146</v>
      </c>
    </row>
    <row r="25" spans="1:5" ht="12">
      <c r="A25" s="3" t="s">
        <v>0</v>
      </c>
      <c r="B25" s="3" t="s">
        <v>0</v>
      </c>
      <c r="C25" s="3" t="s">
        <v>74</v>
      </c>
      <c r="D25" s="3">
        <v>1984</v>
      </c>
      <c r="E25" s="5">
        <v>135</v>
      </c>
    </row>
    <row r="26" spans="1:5" ht="12">
      <c r="A26" s="3" t="s">
        <v>0</v>
      </c>
      <c r="B26" s="3" t="s">
        <v>0</v>
      </c>
      <c r="C26" s="3" t="s">
        <v>76</v>
      </c>
      <c r="D26" s="3">
        <v>1984</v>
      </c>
      <c r="E26" s="5">
        <v>126</v>
      </c>
    </row>
    <row r="27" spans="1:5" ht="12">
      <c r="A27" s="3" t="s">
        <v>0</v>
      </c>
      <c r="B27" s="3" t="s">
        <v>0</v>
      </c>
      <c r="C27" s="3" t="s">
        <v>78</v>
      </c>
      <c r="D27" s="3">
        <v>1984</v>
      </c>
      <c r="E27" s="5">
        <v>120</v>
      </c>
    </row>
    <row r="28" spans="1:5" ht="12">
      <c r="A28" s="3" t="s">
        <v>0</v>
      </c>
      <c r="B28" s="3" t="s">
        <v>0</v>
      </c>
      <c r="C28" s="3" t="s">
        <v>80</v>
      </c>
      <c r="D28" s="3">
        <v>1689.6</v>
      </c>
      <c r="E28" s="5">
        <v>132</v>
      </c>
    </row>
    <row r="29" spans="1:5" ht="12">
      <c r="A29" s="3" t="s">
        <v>0</v>
      </c>
      <c r="B29" s="3" t="s">
        <v>0</v>
      </c>
      <c r="C29" s="3" t="s">
        <v>82</v>
      </c>
      <c r="D29" s="3">
        <v>1984</v>
      </c>
      <c r="E29" s="5">
        <v>126</v>
      </c>
    </row>
    <row r="30" spans="1:5" ht="12">
      <c r="A30" s="3" t="s">
        <v>85</v>
      </c>
      <c r="B30" s="3" t="s">
        <v>86</v>
      </c>
      <c r="C30" s="3" t="s">
        <v>87</v>
      </c>
      <c r="D30" s="3">
        <v>33.814</v>
      </c>
      <c r="E30" s="5">
        <v>23.83</v>
      </c>
    </row>
    <row r="31" spans="1:5" ht="12">
      <c r="A31" s="3" t="s">
        <v>0</v>
      </c>
      <c r="B31" s="3" t="s">
        <v>0</v>
      </c>
      <c r="C31" s="3" t="s">
        <v>90</v>
      </c>
      <c r="D31" s="3">
        <v>33.814</v>
      </c>
      <c r="E31" s="5">
        <v>23.83</v>
      </c>
    </row>
    <row r="32" spans="1:5" ht="12">
      <c r="A32" s="3" t="s">
        <v>0</v>
      </c>
      <c r="B32" s="3" t="s">
        <v>0</v>
      </c>
      <c r="C32" s="3" t="s">
        <v>93</v>
      </c>
      <c r="D32" s="3">
        <v>33.814</v>
      </c>
      <c r="E32" s="5">
        <v>21.92</v>
      </c>
    </row>
    <row r="33" spans="1:5" ht="12">
      <c r="A33" s="3" t="s">
        <v>0</v>
      </c>
      <c r="B33" s="3" t="s">
        <v>0</v>
      </c>
      <c r="C33" s="3" t="s">
        <v>96</v>
      </c>
      <c r="D33" s="3">
        <v>33.814</v>
      </c>
      <c r="E33" s="5">
        <v>25.4</v>
      </c>
    </row>
    <row r="34" spans="1:5" ht="12">
      <c r="A34" s="3" t="s">
        <v>0</v>
      </c>
      <c r="B34" s="3" t="s">
        <v>0</v>
      </c>
      <c r="C34" s="3" t="s">
        <v>99</v>
      </c>
      <c r="D34" s="3">
        <v>33.814</v>
      </c>
      <c r="E34" s="5">
        <v>25.4</v>
      </c>
    </row>
    <row r="35" spans="1:5" ht="12">
      <c r="A35" s="3" t="s">
        <v>0</v>
      </c>
      <c r="B35" s="3" t="s">
        <v>0</v>
      </c>
      <c r="C35" s="3" t="s">
        <v>102</v>
      </c>
      <c r="D35" s="3">
        <v>33.814</v>
      </c>
      <c r="E35" s="5">
        <v>22.2</v>
      </c>
    </row>
    <row r="36" spans="1:5" ht="12">
      <c r="A36" s="3" t="s">
        <v>0</v>
      </c>
      <c r="B36" s="3" t="s">
        <v>0</v>
      </c>
      <c r="C36" s="3" t="s">
        <v>103</v>
      </c>
      <c r="D36" s="3">
        <v>33.814</v>
      </c>
      <c r="E36" s="5">
        <v>20.91</v>
      </c>
    </row>
    <row r="37" spans="1:5" ht="12">
      <c r="A37" s="3" t="s">
        <v>0</v>
      </c>
      <c r="B37" s="3" t="s">
        <v>0</v>
      </c>
      <c r="C37" s="3" t="s">
        <v>106</v>
      </c>
      <c r="D37" s="3">
        <v>33.814</v>
      </c>
      <c r="E37" s="5">
        <v>21.45</v>
      </c>
    </row>
    <row r="38" spans="1:5" ht="12">
      <c r="A38" s="3" t="s">
        <v>0</v>
      </c>
      <c r="B38" s="3" t="s">
        <v>0</v>
      </c>
      <c r="C38" s="3" t="s">
        <v>109</v>
      </c>
      <c r="D38" s="3">
        <v>33.814</v>
      </c>
      <c r="E38" s="5">
        <v>10</v>
      </c>
    </row>
    <row r="39" spans="1:5" ht="12">
      <c r="A39" s="3" t="s">
        <v>0</v>
      </c>
      <c r="B39" s="3" t="s">
        <v>0</v>
      </c>
      <c r="C39" s="3" t="s">
        <v>110</v>
      </c>
      <c r="D39" s="3">
        <v>33.814</v>
      </c>
      <c r="E39" s="5">
        <v>15.5</v>
      </c>
    </row>
    <row r="40" spans="1:5" ht="12">
      <c r="A40" s="3" t="s">
        <v>0</v>
      </c>
      <c r="B40" s="3" t="s">
        <v>0</v>
      </c>
      <c r="C40" s="3" t="s">
        <v>111</v>
      </c>
      <c r="D40" s="3">
        <v>33.814</v>
      </c>
      <c r="E40" s="5">
        <v>16.45</v>
      </c>
    </row>
    <row r="41" spans="1:5" ht="12">
      <c r="A41" s="3" t="s">
        <v>0</v>
      </c>
      <c r="B41" s="3" t="s">
        <v>0</v>
      </c>
      <c r="C41" s="3" t="s">
        <v>112</v>
      </c>
      <c r="D41" s="3">
        <v>33.814</v>
      </c>
      <c r="E41" s="5">
        <v>16.45</v>
      </c>
    </row>
    <row r="42" spans="1:5" ht="12">
      <c r="A42" s="3" t="s">
        <v>0</v>
      </c>
      <c r="B42" s="3" t="s">
        <v>0</v>
      </c>
      <c r="C42" s="3" t="s">
        <v>114</v>
      </c>
      <c r="D42" s="3">
        <v>33.814</v>
      </c>
      <c r="E42" s="5">
        <v>16.45</v>
      </c>
    </row>
    <row r="43" spans="1:5" ht="12">
      <c r="A43" s="3" t="s">
        <v>0</v>
      </c>
      <c r="B43" s="3" t="s">
        <v>0</v>
      </c>
      <c r="C43" s="3" t="s">
        <v>115</v>
      </c>
      <c r="D43" s="3">
        <v>33.814</v>
      </c>
      <c r="E43" s="5">
        <v>17.5</v>
      </c>
    </row>
    <row r="44" spans="1:5" ht="12">
      <c r="A44" s="3" t="s">
        <v>0</v>
      </c>
      <c r="B44" s="3" t="s">
        <v>0</v>
      </c>
      <c r="C44" s="3" t="s">
        <v>118</v>
      </c>
      <c r="D44" s="3">
        <v>33.814</v>
      </c>
      <c r="E44" s="5">
        <v>21.5</v>
      </c>
    </row>
    <row r="45" spans="1:5" ht="12">
      <c r="A45" s="3" t="s">
        <v>0</v>
      </c>
      <c r="B45" s="3" t="s">
        <v>0</v>
      </c>
      <c r="C45" s="3" t="s">
        <v>121</v>
      </c>
      <c r="D45" s="3">
        <v>25.3605</v>
      </c>
      <c r="E45" s="5">
        <v>20</v>
      </c>
    </row>
    <row r="46" spans="1:5" ht="12">
      <c r="A46" s="3" t="s">
        <v>0</v>
      </c>
      <c r="B46" s="3" t="s">
        <v>0</v>
      </c>
      <c r="C46" s="3" t="s">
        <v>122</v>
      </c>
      <c r="D46" s="3">
        <v>33.814</v>
      </c>
      <c r="E46" s="5">
        <v>21.37</v>
      </c>
    </row>
    <row r="47" spans="1:5" ht="12">
      <c r="A47" s="3" t="s">
        <v>0</v>
      </c>
      <c r="B47" s="3" t="s">
        <v>0</v>
      </c>
      <c r="C47" s="3" t="s">
        <v>125</v>
      </c>
      <c r="D47" s="3">
        <v>33.814</v>
      </c>
      <c r="E47" s="5">
        <v>19.71</v>
      </c>
    </row>
    <row r="48" spans="1:5" ht="12">
      <c r="A48" s="3" t="s">
        <v>0</v>
      </c>
      <c r="B48" s="3" t="s">
        <v>0</v>
      </c>
      <c r="C48" s="3" t="s">
        <v>126</v>
      </c>
      <c r="D48" s="3">
        <v>33.814</v>
      </c>
      <c r="E48" s="5">
        <v>24.15</v>
      </c>
    </row>
    <row r="49" spans="1:5" ht="12">
      <c r="A49" s="3" t="s">
        <v>0</v>
      </c>
      <c r="B49" s="3" t="s">
        <v>0</v>
      </c>
      <c r="C49" s="3" t="s">
        <v>129</v>
      </c>
      <c r="D49" s="3">
        <v>33.814</v>
      </c>
      <c r="E49" s="5">
        <v>21.61</v>
      </c>
    </row>
    <row r="50" spans="1:5" ht="12">
      <c r="A50" s="3" t="s">
        <v>0</v>
      </c>
      <c r="B50" s="3" t="s">
        <v>0</v>
      </c>
      <c r="C50" s="3" t="s">
        <v>132</v>
      </c>
      <c r="D50" s="3">
        <v>33.814</v>
      </c>
      <c r="E50" s="5">
        <v>17.5</v>
      </c>
    </row>
    <row r="51" spans="1:5" ht="12">
      <c r="A51" s="3" t="s">
        <v>0</v>
      </c>
      <c r="B51" s="3" t="s">
        <v>0</v>
      </c>
      <c r="C51" s="3" t="s">
        <v>133</v>
      </c>
      <c r="D51" s="3">
        <v>33.814</v>
      </c>
      <c r="E51" s="5">
        <v>20.42</v>
      </c>
    </row>
    <row r="52" spans="1:5" ht="12">
      <c r="A52" s="3" t="s">
        <v>0</v>
      </c>
      <c r="B52" s="3" t="s">
        <v>0</v>
      </c>
      <c r="C52" s="3" t="s">
        <v>136</v>
      </c>
      <c r="D52" s="3">
        <v>33.814</v>
      </c>
      <c r="E52" s="5">
        <v>21.53</v>
      </c>
    </row>
    <row r="53" spans="1:5" ht="12">
      <c r="A53" s="3" t="s">
        <v>0</v>
      </c>
      <c r="B53" s="3" t="s">
        <v>0</v>
      </c>
      <c r="C53" s="3" t="s">
        <v>139</v>
      </c>
      <c r="D53" s="3">
        <v>33.814</v>
      </c>
      <c r="E53" s="5">
        <v>18.95</v>
      </c>
    </row>
    <row r="54" spans="1:5" ht="12">
      <c r="A54" s="3" t="s">
        <v>0</v>
      </c>
      <c r="B54" s="3" t="s">
        <v>0</v>
      </c>
      <c r="C54" s="3" t="s">
        <v>140</v>
      </c>
      <c r="D54" s="3">
        <v>33.814</v>
      </c>
      <c r="E54" s="5">
        <v>17.37</v>
      </c>
    </row>
    <row r="55" spans="1:5" ht="12">
      <c r="A55" s="3" t="s">
        <v>0</v>
      </c>
      <c r="B55" s="3" t="s">
        <v>0</v>
      </c>
      <c r="C55" s="3" t="s">
        <v>143</v>
      </c>
      <c r="D55" s="3">
        <v>33.814</v>
      </c>
      <c r="E55" s="5">
        <v>10.12</v>
      </c>
    </row>
    <row r="56" spans="1:5" ht="12">
      <c r="A56" s="3" t="s">
        <v>0</v>
      </c>
      <c r="B56" s="3" t="s">
        <v>0</v>
      </c>
      <c r="C56" s="3" t="s">
        <v>144</v>
      </c>
      <c r="D56" s="3">
        <v>33.814</v>
      </c>
      <c r="E56" s="5">
        <v>12.87</v>
      </c>
    </row>
    <row r="57" spans="1:5" ht="12">
      <c r="A57" s="3" t="s">
        <v>0</v>
      </c>
      <c r="B57" s="3" t="s">
        <v>0</v>
      </c>
      <c r="C57" s="3" t="s">
        <v>147</v>
      </c>
      <c r="D57" s="3">
        <v>33.814</v>
      </c>
      <c r="E57" s="5">
        <v>15.29</v>
      </c>
    </row>
    <row r="58" spans="1:5" ht="12">
      <c r="A58" s="3" t="s">
        <v>0</v>
      </c>
      <c r="B58" s="3" t="s">
        <v>0</v>
      </c>
      <c r="C58" s="3" t="s">
        <v>149</v>
      </c>
      <c r="D58" s="3">
        <v>33.814</v>
      </c>
      <c r="E58" s="5">
        <v>23.57</v>
      </c>
    </row>
    <row r="59" spans="1:5" ht="12">
      <c r="A59" s="3" t="s">
        <v>0</v>
      </c>
      <c r="B59" s="3" t="s">
        <v>0</v>
      </c>
      <c r="C59" s="3" t="s">
        <v>150</v>
      </c>
      <c r="D59" s="3">
        <v>33.814</v>
      </c>
      <c r="E59" s="5">
        <v>22.25</v>
      </c>
    </row>
    <row r="60" spans="1:5" ht="12">
      <c r="A60" s="3" t="s">
        <v>0</v>
      </c>
      <c r="B60" s="3" t="s">
        <v>0</v>
      </c>
      <c r="C60" s="3" t="s">
        <v>153</v>
      </c>
      <c r="D60" s="3">
        <v>33.814</v>
      </c>
      <c r="E60" s="5">
        <v>20</v>
      </c>
    </row>
    <row r="61" spans="1:5" ht="12">
      <c r="A61" s="3" t="s">
        <v>0</v>
      </c>
      <c r="B61" s="3" t="s">
        <v>0</v>
      </c>
      <c r="C61" s="3" t="s">
        <v>154</v>
      </c>
      <c r="D61" s="3">
        <v>25.3605</v>
      </c>
      <c r="E61" s="5">
        <v>20.2</v>
      </c>
    </row>
    <row r="62" spans="1:5" ht="12">
      <c r="A62" s="3" t="s">
        <v>0</v>
      </c>
      <c r="B62" s="3" t="s">
        <v>0</v>
      </c>
      <c r="C62" s="3" t="s">
        <v>157</v>
      </c>
      <c r="D62" s="3">
        <v>33.814</v>
      </c>
      <c r="E62" s="5">
        <v>22.5</v>
      </c>
    </row>
    <row r="63" spans="1:5" ht="12">
      <c r="A63" s="3" t="s">
        <v>0</v>
      </c>
      <c r="B63" s="3" t="s">
        <v>0</v>
      </c>
      <c r="C63" s="3" t="s">
        <v>160</v>
      </c>
      <c r="D63" s="3">
        <v>25.3605</v>
      </c>
      <c r="E63" s="5">
        <v>21</v>
      </c>
    </row>
    <row r="64" spans="1:5" ht="12">
      <c r="A64" s="3" t="s">
        <v>0</v>
      </c>
      <c r="B64" s="3" t="s">
        <v>0</v>
      </c>
      <c r="C64" s="3" t="s">
        <v>161</v>
      </c>
      <c r="D64" s="3">
        <v>33.814</v>
      </c>
      <c r="E64" s="5">
        <v>36.33</v>
      </c>
    </row>
    <row r="65" spans="1:5" ht="12">
      <c r="A65" s="3" t="s">
        <v>0</v>
      </c>
      <c r="B65" s="3" t="s">
        <v>0</v>
      </c>
      <c r="C65" s="3" t="s">
        <v>162</v>
      </c>
      <c r="D65" s="3">
        <v>33.814</v>
      </c>
      <c r="E65" s="5">
        <v>24.98</v>
      </c>
    </row>
    <row r="66" spans="1:5" ht="12">
      <c r="A66" s="3" t="s">
        <v>0</v>
      </c>
      <c r="B66" s="3" t="s">
        <v>0</v>
      </c>
      <c r="C66" s="3" t="s">
        <v>163</v>
      </c>
      <c r="D66" s="3">
        <v>33.814</v>
      </c>
      <c r="E66" s="5">
        <v>23.5</v>
      </c>
    </row>
    <row r="67" spans="1:5" ht="12">
      <c r="A67" s="3" t="s">
        <v>0</v>
      </c>
      <c r="B67" s="3" t="s">
        <v>0</v>
      </c>
      <c r="C67" s="3" t="s">
        <v>166</v>
      </c>
      <c r="D67" s="3">
        <v>33.814</v>
      </c>
      <c r="E67" s="5">
        <v>18</v>
      </c>
    </row>
    <row r="68" spans="1:5" ht="12">
      <c r="A68" s="3" t="s">
        <v>0</v>
      </c>
      <c r="B68" s="3" t="s">
        <v>0</v>
      </c>
      <c r="C68" s="3" t="s">
        <v>167</v>
      </c>
      <c r="D68" s="3">
        <v>33.814</v>
      </c>
      <c r="E68" s="5">
        <v>24.98</v>
      </c>
    </row>
    <row r="69" spans="1:5" ht="12">
      <c r="A69" s="3" t="s">
        <v>0</v>
      </c>
      <c r="B69" s="3" t="s">
        <v>0</v>
      </c>
      <c r="C69" s="3" t="s">
        <v>168</v>
      </c>
      <c r="D69" s="3">
        <v>33.814</v>
      </c>
      <c r="E69" s="5">
        <v>26.75</v>
      </c>
    </row>
    <row r="70" spans="1:5" ht="12">
      <c r="A70" s="3" t="s">
        <v>0</v>
      </c>
      <c r="B70" s="3" t="s">
        <v>0</v>
      </c>
      <c r="C70" s="3" t="s">
        <v>171</v>
      </c>
      <c r="D70" s="3">
        <v>33.814</v>
      </c>
      <c r="E70" s="5">
        <v>20</v>
      </c>
    </row>
    <row r="71" spans="1:5" ht="12">
      <c r="A71" s="3" t="s">
        <v>0</v>
      </c>
      <c r="B71" s="3" t="s">
        <v>0</v>
      </c>
      <c r="C71" s="3" t="s">
        <v>174</v>
      </c>
      <c r="D71" s="3">
        <v>33.814</v>
      </c>
      <c r="E71" s="5">
        <v>23.58</v>
      </c>
    </row>
    <row r="72" spans="1:5" ht="12">
      <c r="A72" s="3" t="s">
        <v>0</v>
      </c>
      <c r="B72" s="3" t="s">
        <v>0</v>
      </c>
      <c r="C72" s="3" t="s">
        <v>177</v>
      </c>
      <c r="D72" s="3">
        <v>33.814</v>
      </c>
      <c r="E72" s="5">
        <v>11.71</v>
      </c>
    </row>
    <row r="73" spans="1:5" ht="12">
      <c r="A73" s="3" t="s">
        <v>0</v>
      </c>
      <c r="B73" s="3" t="s">
        <v>0</v>
      </c>
      <c r="C73" s="3" t="s">
        <v>180</v>
      </c>
      <c r="D73" s="3">
        <v>33.814</v>
      </c>
      <c r="E73" s="5">
        <v>22</v>
      </c>
    </row>
    <row r="74" spans="1:5" ht="12">
      <c r="A74" s="3" t="s">
        <v>0</v>
      </c>
      <c r="B74" s="3" t="s">
        <v>0</v>
      </c>
      <c r="C74" s="3" t="s">
        <v>181</v>
      </c>
      <c r="D74" s="3">
        <v>33.814</v>
      </c>
      <c r="E74" s="5">
        <v>22.25</v>
      </c>
    </row>
    <row r="75" spans="1:5" ht="12">
      <c r="A75" s="3" t="s">
        <v>0</v>
      </c>
      <c r="B75" s="3" t="s">
        <v>0</v>
      </c>
      <c r="C75" s="3" t="s">
        <v>184</v>
      </c>
      <c r="D75" s="3">
        <v>33.814</v>
      </c>
      <c r="E75" s="5">
        <v>21.58</v>
      </c>
    </row>
    <row r="76" spans="1:5" ht="12">
      <c r="A76" s="3" t="s">
        <v>0</v>
      </c>
      <c r="B76" s="3" t="s">
        <v>0</v>
      </c>
      <c r="C76" s="3" t="s">
        <v>187</v>
      </c>
      <c r="D76" s="3">
        <v>33.814</v>
      </c>
      <c r="E76" s="5">
        <v>25.67</v>
      </c>
    </row>
    <row r="77" spans="1:5" ht="12">
      <c r="A77" s="3" t="s">
        <v>0</v>
      </c>
      <c r="B77" s="3" t="s">
        <v>0</v>
      </c>
      <c r="C77" s="3" t="s">
        <v>190</v>
      </c>
      <c r="D77" s="3">
        <v>33.814</v>
      </c>
      <c r="E77" s="5">
        <v>11.2</v>
      </c>
    </row>
    <row r="78" spans="1:5" ht="12">
      <c r="A78" s="3" t="s">
        <v>0</v>
      </c>
      <c r="B78" s="3" t="s">
        <v>0</v>
      </c>
      <c r="C78" s="3" t="s">
        <v>193</v>
      </c>
      <c r="D78" s="3">
        <v>33.814</v>
      </c>
      <c r="E78" s="5">
        <v>18</v>
      </c>
    </row>
    <row r="79" spans="1:5" ht="12">
      <c r="A79" s="3" t="s">
        <v>0</v>
      </c>
      <c r="B79" s="3" t="s">
        <v>0</v>
      </c>
      <c r="C79" s="3" t="s">
        <v>194</v>
      </c>
      <c r="D79" s="3">
        <v>33.814</v>
      </c>
      <c r="E79" s="5">
        <v>14.67</v>
      </c>
    </row>
    <row r="80" spans="1:5" ht="12">
      <c r="A80" s="3" t="s">
        <v>0</v>
      </c>
      <c r="B80" s="3" t="s">
        <v>0</v>
      </c>
      <c r="C80" s="3" t="s">
        <v>197</v>
      </c>
      <c r="D80" s="3">
        <v>33.814</v>
      </c>
      <c r="E80" s="5">
        <v>14</v>
      </c>
    </row>
    <row r="81" spans="1:5" ht="12">
      <c r="A81" s="3" t="s">
        <v>0</v>
      </c>
      <c r="B81" s="3" t="s">
        <v>0</v>
      </c>
      <c r="C81" s="3" t="s">
        <v>199</v>
      </c>
      <c r="D81" s="3">
        <v>25.3605</v>
      </c>
      <c r="E81" s="5">
        <v>12</v>
      </c>
    </row>
    <row r="82" spans="1:5" ht="12">
      <c r="A82" s="3" t="s">
        <v>0</v>
      </c>
      <c r="B82" s="3" t="s">
        <v>0</v>
      </c>
      <c r="C82" s="3" t="s">
        <v>202</v>
      </c>
      <c r="D82" s="3">
        <v>33.814</v>
      </c>
      <c r="E82" s="5">
        <v>15</v>
      </c>
    </row>
    <row r="83" spans="1:5" ht="12">
      <c r="A83" s="3" t="s">
        <v>0</v>
      </c>
      <c r="B83" s="3" t="s">
        <v>0</v>
      </c>
      <c r="C83" s="3" t="s">
        <v>204</v>
      </c>
      <c r="D83" s="3">
        <v>33.814</v>
      </c>
      <c r="E83" s="5">
        <v>19.03</v>
      </c>
    </row>
    <row r="84" spans="1:5" ht="12">
      <c r="A84" s="3" t="s">
        <v>0</v>
      </c>
      <c r="B84" s="3" t="s">
        <v>0</v>
      </c>
      <c r="C84" s="3" t="s">
        <v>206</v>
      </c>
      <c r="D84" s="3">
        <v>33.814</v>
      </c>
      <c r="E84" s="5">
        <v>18.04</v>
      </c>
    </row>
    <row r="85" spans="1:5" ht="12">
      <c r="A85" s="3" t="s">
        <v>0</v>
      </c>
      <c r="B85" s="3" t="s">
        <v>0</v>
      </c>
      <c r="C85" s="3" t="s">
        <v>207</v>
      </c>
      <c r="D85" s="3">
        <v>33.814</v>
      </c>
      <c r="E85" s="5">
        <v>19.45</v>
      </c>
    </row>
    <row r="86" spans="1:5" ht="12">
      <c r="A86" s="3" t="s">
        <v>0</v>
      </c>
      <c r="B86" s="3" t="s">
        <v>0</v>
      </c>
      <c r="C86" s="3" t="s">
        <v>210</v>
      </c>
      <c r="D86" s="3">
        <v>33.814</v>
      </c>
      <c r="E86" s="5">
        <v>19.45</v>
      </c>
    </row>
    <row r="87" spans="1:5" ht="12">
      <c r="A87" s="3" t="s">
        <v>0</v>
      </c>
      <c r="B87" s="3" t="s">
        <v>0</v>
      </c>
      <c r="C87" s="3" t="s">
        <v>213</v>
      </c>
      <c r="D87" s="3">
        <v>25.3605</v>
      </c>
      <c r="E87" s="5">
        <v>17.57</v>
      </c>
    </row>
    <row r="88" spans="1:5" ht="12">
      <c r="A88" s="3" t="s">
        <v>0</v>
      </c>
      <c r="B88" s="3" t="s">
        <v>0</v>
      </c>
      <c r="C88" s="3" t="s">
        <v>214</v>
      </c>
      <c r="D88" s="3">
        <v>33.814</v>
      </c>
      <c r="E88" s="5">
        <v>23.92</v>
      </c>
    </row>
    <row r="89" spans="1:5" ht="12">
      <c r="A89" s="3" t="s">
        <v>0</v>
      </c>
      <c r="B89" s="3" t="s">
        <v>0</v>
      </c>
      <c r="C89" s="3" t="s">
        <v>217</v>
      </c>
      <c r="D89" s="3">
        <v>33.814</v>
      </c>
      <c r="E89" s="5">
        <v>15</v>
      </c>
    </row>
    <row r="90" spans="1:5" ht="12">
      <c r="A90" s="3" t="s">
        <v>0</v>
      </c>
      <c r="B90" s="3" t="s">
        <v>0</v>
      </c>
      <c r="C90" s="3" t="s">
        <v>218</v>
      </c>
      <c r="D90" s="3">
        <v>33.814</v>
      </c>
      <c r="E90" s="5">
        <v>14.17</v>
      </c>
    </row>
    <row r="91" spans="1:5" ht="12">
      <c r="A91" s="3" t="s">
        <v>0</v>
      </c>
      <c r="B91" s="3" t="s">
        <v>0</v>
      </c>
      <c r="C91" s="3" t="s">
        <v>221</v>
      </c>
      <c r="D91" s="3">
        <v>33.814</v>
      </c>
      <c r="E91" s="5">
        <v>17.67</v>
      </c>
    </row>
    <row r="92" spans="1:5" ht="12">
      <c r="A92" s="3" t="s">
        <v>0</v>
      </c>
      <c r="B92" s="3" t="s">
        <v>0</v>
      </c>
      <c r="C92" s="3" t="s">
        <v>224</v>
      </c>
      <c r="D92" s="3">
        <v>33.814</v>
      </c>
      <c r="E92" s="5">
        <v>15.67</v>
      </c>
    </row>
    <row r="93" spans="1:5" ht="12">
      <c r="A93" s="3" t="s">
        <v>0</v>
      </c>
      <c r="B93" s="3" t="s">
        <v>0</v>
      </c>
      <c r="C93" s="3" t="s">
        <v>227</v>
      </c>
      <c r="D93" s="3">
        <v>33.814</v>
      </c>
      <c r="E93" s="5">
        <v>15.67</v>
      </c>
    </row>
    <row r="94" spans="1:5" ht="12">
      <c r="A94" s="3" t="s">
        <v>0</v>
      </c>
      <c r="B94" s="3" t="s">
        <v>0</v>
      </c>
      <c r="C94" s="3" t="s">
        <v>230</v>
      </c>
      <c r="D94" s="3">
        <v>33.814</v>
      </c>
      <c r="E94" s="5">
        <v>11</v>
      </c>
    </row>
    <row r="95" spans="1:5" ht="12">
      <c r="A95" s="3" t="s">
        <v>0</v>
      </c>
      <c r="B95" s="3" t="s">
        <v>0</v>
      </c>
      <c r="C95" s="3" t="s">
        <v>231</v>
      </c>
      <c r="D95" s="3">
        <v>33.814</v>
      </c>
      <c r="E95" s="5">
        <v>11</v>
      </c>
    </row>
    <row r="96" spans="1:5" ht="12">
      <c r="A96" s="3" t="s">
        <v>0</v>
      </c>
      <c r="B96" s="3" t="s">
        <v>0</v>
      </c>
      <c r="C96" s="3" t="s">
        <v>232</v>
      </c>
      <c r="D96" s="3">
        <v>33.814</v>
      </c>
      <c r="E96" s="5">
        <v>11.58</v>
      </c>
    </row>
    <row r="97" spans="1:5" ht="12">
      <c r="A97" s="3" t="s">
        <v>0</v>
      </c>
      <c r="B97" s="3" t="s">
        <v>0</v>
      </c>
      <c r="C97" s="3" t="s">
        <v>235</v>
      </c>
      <c r="D97" s="3">
        <v>33.814</v>
      </c>
      <c r="E97" s="5">
        <v>18.7</v>
      </c>
    </row>
    <row r="98" spans="1:5" ht="12">
      <c r="A98" s="3" t="s">
        <v>0</v>
      </c>
      <c r="B98" s="3" t="s">
        <v>0</v>
      </c>
      <c r="C98" s="3" t="s">
        <v>238</v>
      </c>
      <c r="D98" s="3">
        <v>33.814</v>
      </c>
      <c r="E98" s="5">
        <v>25.25</v>
      </c>
    </row>
    <row r="99" spans="1:5" ht="12">
      <c r="A99" s="3" t="s">
        <v>0</v>
      </c>
      <c r="B99" s="3" t="s">
        <v>0</v>
      </c>
      <c r="C99" s="3" t="s">
        <v>241</v>
      </c>
      <c r="D99" s="3">
        <v>33.814</v>
      </c>
      <c r="E99" s="5">
        <v>25.25</v>
      </c>
    </row>
    <row r="100" spans="1:5" ht="12">
      <c r="A100" s="3" t="s">
        <v>0</v>
      </c>
      <c r="B100" s="3" t="s">
        <v>0</v>
      </c>
      <c r="C100" s="3" t="s">
        <v>242</v>
      </c>
      <c r="D100" s="3">
        <v>33.814</v>
      </c>
      <c r="E100" s="5">
        <v>25.25</v>
      </c>
    </row>
    <row r="101" spans="1:5" ht="12">
      <c r="A101" s="3" t="s">
        <v>0</v>
      </c>
      <c r="B101" s="3" t="s">
        <v>0</v>
      </c>
      <c r="C101" s="3" t="s">
        <v>245</v>
      </c>
      <c r="D101" s="3">
        <v>33.814</v>
      </c>
      <c r="E101" s="5">
        <v>20</v>
      </c>
    </row>
    <row r="102" spans="1:5" ht="12">
      <c r="A102" s="3" t="s">
        <v>0</v>
      </c>
      <c r="B102" s="3" t="s">
        <v>0</v>
      </c>
      <c r="C102" s="3" t="s">
        <v>248</v>
      </c>
      <c r="D102" s="3">
        <v>33.814</v>
      </c>
      <c r="E102" s="5">
        <v>25.25</v>
      </c>
    </row>
    <row r="103" spans="1:5" ht="12">
      <c r="A103" s="3" t="s">
        <v>0</v>
      </c>
      <c r="B103" s="3" t="s">
        <v>0</v>
      </c>
      <c r="C103" s="3" t="s">
        <v>251</v>
      </c>
      <c r="D103" s="3">
        <v>33.814</v>
      </c>
      <c r="E103" s="5">
        <v>25.25</v>
      </c>
    </row>
    <row r="104" spans="1:5" ht="12">
      <c r="A104" s="3" t="s">
        <v>0</v>
      </c>
      <c r="B104" s="3" t="s">
        <v>0</v>
      </c>
      <c r="C104" s="3" t="s">
        <v>254</v>
      </c>
      <c r="D104" s="3">
        <v>33.814</v>
      </c>
      <c r="E104" s="5">
        <v>22.87</v>
      </c>
    </row>
    <row r="105" spans="1:5" ht="12">
      <c r="A105" s="3" t="s">
        <v>0</v>
      </c>
      <c r="B105" s="3" t="s">
        <v>0</v>
      </c>
      <c r="C105" s="3" t="s">
        <v>257</v>
      </c>
      <c r="D105" s="3">
        <v>33.814</v>
      </c>
      <c r="E105" s="5">
        <v>15</v>
      </c>
    </row>
    <row r="106" spans="1:5" ht="12">
      <c r="A106" s="3" t="s">
        <v>0</v>
      </c>
      <c r="B106" s="3" t="s">
        <v>0</v>
      </c>
      <c r="C106" s="3" t="s">
        <v>258</v>
      </c>
      <c r="D106" s="3">
        <v>33.814</v>
      </c>
      <c r="E106" s="5">
        <v>22.19</v>
      </c>
    </row>
    <row r="107" spans="1:5" ht="12">
      <c r="A107" s="3" t="s">
        <v>0</v>
      </c>
      <c r="B107" s="3" t="s">
        <v>0</v>
      </c>
      <c r="C107" s="3" t="s">
        <v>259</v>
      </c>
      <c r="D107" s="3">
        <v>33.814</v>
      </c>
      <c r="E107" s="5">
        <v>18.87</v>
      </c>
    </row>
    <row r="108" spans="1:5" ht="12">
      <c r="A108" s="3" t="s">
        <v>0</v>
      </c>
      <c r="B108" s="3" t="s">
        <v>0</v>
      </c>
      <c r="C108" s="3" t="s">
        <v>261</v>
      </c>
      <c r="D108" s="3">
        <v>33.814</v>
      </c>
      <c r="E108" s="5">
        <v>16.7</v>
      </c>
    </row>
    <row r="109" spans="1:5" ht="12">
      <c r="A109" s="3" t="s">
        <v>0</v>
      </c>
      <c r="B109" s="3" t="s">
        <v>264</v>
      </c>
      <c r="C109" s="3" t="s">
        <v>265</v>
      </c>
      <c r="D109" s="3">
        <v>25.3605</v>
      </c>
      <c r="E109" s="5">
        <v>30</v>
      </c>
    </row>
    <row r="110" spans="1:5" ht="12">
      <c r="A110" s="3" t="s">
        <v>0</v>
      </c>
      <c r="B110" s="3" t="s">
        <v>0</v>
      </c>
      <c r="C110" s="3" t="s">
        <v>266</v>
      </c>
      <c r="D110" s="3">
        <v>33.814</v>
      </c>
      <c r="E110" s="5">
        <v>36.4</v>
      </c>
    </row>
    <row r="111" spans="1:5" ht="12">
      <c r="A111" s="3" t="s">
        <v>0</v>
      </c>
      <c r="B111" s="3" t="s">
        <v>0</v>
      </c>
      <c r="C111" s="3" t="s">
        <v>267</v>
      </c>
      <c r="D111" s="3">
        <v>33.814</v>
      </c>
      <c r="E111" s="5">
        <v>23.9</v>
      </c>
    </row>
    <row r="112" spans="1:5" ht="12">
      <c r="A112" s="3" t="s">
        <v>0</v>
      </c>
      <c r="B112" s="3" t="s">
        <v>0</v>
      </c>
      <c r="C112" s="3" t="s">
        <v>268</v>
      </c>
      <c r="D112" s="3">
        <v>33.814</v>
      </c>
      <c r="E112" s="5">
        <v>33.53</v>
      </c>
    </row>
    <row r="113" spans="1:5" ht="12">
      <c r="A113" s="3" t="s">
        <v>0</v>
      </c>
      <c r="B113" s="3" t="s">
        <v>0</v>
      </c>
      <c r="C113" s="3" t="s">
        <v>269</v>
      </c>
      <c r="D113" s="3">
        <v>33.814</v>
      </c>
      <c r="E113" s="5">
        <v>25.7</v>
      </c>
    </row>
    <row r="114" spans="1:5" ht="12">
      <c r="A114" s="3" t="s">
        <v>0</v>
      </c>
      <c r="B114" s="3" t="s">
        <v>0</v>
      </c>
      <c r="C114" s="3" t="s">
        <v>270</v>
      </c>
      <c r="D114" s="3">
        <v>33.814</v>
      </c>
      <c r="E114" s="5">
        <v>33.45</v>
      </c>
    </row>
    <row r="115" spans="1:5" ht="12">
      <c r="A115" s="3" t="s">
        <v>0</v>
      </c>
      <c r="B115" s="3" t="s">
        <v>0</v>
      </c>
      <c r="C115" s="3" t="s">
        <v>271</v>
      </c>
      <c r="D115" s="3">
        <v>25.3605</v>
      </c>
      <c r="E115" s="5">
        <v>23.95</v>
      </c>
    </row>
    <row r="116" spans="1:5" ht="12">
      <c r="A116" s="3" t="s">
        <v>0</v>
      </c>
      <c r="B116" s="3" t="s">
        <v>0</v>
      </c>
      <c r="C116" s="3" t="s">
        <v>272</v>
      </c>
      <c r="D116" s="3">
        <v>25.3605</v>
      </c>
      <c r="E116" s="5">
        <v>25</v>
      </c>
    </row>
    <row r="117" spans="1:5" ht="12">
      <c r="A117" s="3" t="s">
        <v>0</v>
      </c>
      <c r="B117" s="3" t="s">
        <v>0</v>
      </c>
      <c r="C117" s="3" t="s">
        <v>273</v>
      </c>
      <c r="D117" s="3">
        <v>33.814</v>
      </c>
      <c r="E117" s="5">
        <v>32.32</v>
      </c>
    </row>
    <row r="118" spans="1:5" ht="12">
      <c r="A118" s="3" t="s">
        <v>0</v>
      </c>
      <c r="B118" s="3" t="s">
        <v>0</v>
      </c>
      <c r="C118" s="3" t="s">
        <v>274</v>
      </c>
      <c r="D118" s="3">
        <v>33.814</v>
      </c>
      <c r="E118" s="5">
        <v>32.57</v>
      </c>
    </row>
    <row r="119" spans="1:5" ht="12">
      <c r="A119" s="3" t="s">
        <v>0</v>
      </c>
      <c r="B119" s="3" t="s">
        <v>0</v>
      </c>
      <c r="C119" s="3" t="s">
        <v>275</v>
      </c>
      <c r="D119" s="3">
        <v>25.3605</v>
      </c>
      <c r="E119" s="5">
        <v>27.86</v>
      </c>
    </row>
    <row r="120" spans="1:5" ht="12">
      <c r="A120" s="3" t="s">
        <v>0</v>
      </c>
      <c r="B120" s="3" t="s">
        <v>0</v>
      </c>
      <c r="C120" s="3" t="s">
        <v>276</v>
      </c>
      <c r="D120" s="3">
        <v>33.814</v>
      </c>
      <c r="E120" s="5">
        <v>33.53</v>
      </c>
    </row>
    <row r="121" spans="1:5" ht="12">
      <c r="A121" s="3" t="s">
        <v>0</v>
      </c>
      <c r="B121" s="3" t="s">
        <v>0</v>
      </c>
      <c r="C121" s="3" t="s">
        <v>277</v>
      </c>
      <c r="D121" s="3">
        <v>33.814</v>
      </c>
      <c r="E121" s="5">
        <v>27.7</v>
      </c>
    </row>
    <row r="122" spans="1:5" ht="12">
      <c r="A122" s="3" t="s">
        <v>0</v>
      </c>
      <c r="B122" s="3" t="s">
        <v>0</v>
      </c>
      <c r="C122" s="3" t="s">
        <v>278</v>
      </c>
      <c r="D122" s="3">
        <v>33.814</v>
      </c>
      <c r="E122" s="5">
        <v>28.73</v>
      </c>
    </row>
    <row r="123" spans="1:5" ht="12">
      <c r="A123" s="3" t="s">
        <v>0</v>
      </c>
      <c r="B123" s="3" t="s">
        <v>0</v>
      </c>
      <c r="C123" s="3" t="s">
        <v>279</v>
      </c>
      <c r="D123" s="3">
        <v>33.814</v>
      </c>
      <c r="E123" s="5">
        <v>28.75</v>
      </c>
    </row>
    <row r="124" spans="1:5" ht="12">
      <c r="A124" s="3" t="s">
        <v>0</v>
      </c>
      <c r="B124" s="3" t="s">
        <v>0</v>
      </c>
      <c r="C124" s="3" t="s">
        <v>280</v>
      </c>
      <c r="D124" s="3">
        <v>33.814</v>
      </c>
      <c r="E124" s="5">
        <v>28.75</v>
      </c>
    </row>
    <row r="125" spans="1:5" ht="12">
      <c r="A125" s="3" t="s">
        <v>0</v>
      </c>
      <c r="B125" s="3" t="s">
        <v>0</v>
      </c>
      <c r="C125" s="3" t="s">
        <v>281</v>
      </c>
      <c r="D125" s="3">
        <v>25.3605</v>
      </c>
      <c r="E125" s="5">
        <v>31.87</v>
      </c>
    </row>
    <row r="126" spans="1:5" ht="12">
      <c r="A126" s="3" t="s">
        <v>0</v>
      </c>
      <c r="B126" s="3" t="s">
        <v>0</v>
      </c>
      <c r="C126" s="3" t="s">
        <v>282</v>
      </c>
      <c r="D126" s="3">
        <v>33.814</v>
      </c>
      <c r="E126" s="5">
        <v>34.2</v>
      </c>
    </row>
    <row r="127" spans="1:5" ht="12">
      <c r="A127" s="3" t="s">
        <v>0</v>
      </c>
      <c r="B127" s="3" t="s">
        <v>0</v>
      </c>
      <c r="C127" s="3" t="s">
        <v>283</v>
      </c>
      <c r="D127" s="3">
        <v>33.814</v>
      </c>
      <c r="E127" s="5">
        <v>29.16</v>
      </c>
    </row>
    <row r="128" spans="1:5" ht="12">
      <c r="A128" s="3" t="s">
        <v>0</v>
      </c>
      <c r="B128" s="3" t="s">
        <v>0</v>
      </c>
      <c r="C128" s="3" t="s">
        <v>284</v>
      </c>
      <c r="D128" s="3">
        <v>33.814</v>
      </c>
      <c r="E128" s="5">
        <v>38.9</v>
      </c>
    </row>
    <row r="129" spans="1:5" ht="12">
      <c r="A129" s="3" t="s">
        <v>0</v>
      </c>
      <c r="B129" s="3" t="s">
        <v>0</v>
      </c>
      <c r="C129" s="3" t="s">
        <v>285</v>
      </c>
      <c r="D129" s="3">
        <v>33.814</v>
      </c>
      <c r="E129" s="5">
        <v>35.75</v>
      </c>
    </row>
    <row r="130" spans="1:5" ht="12">
      <c r="A130" s="3" t="s">
        <v>0</v>
      </c>
      <c r="B130" s="3" t="s">
        <v>0</v>
      </c>
      <c r="C130" s="3" t="s">
        <v>286</v>
      </c>
      <c r="D130" s="3">
        <v>33.814</v>
      </c>
      <c r="E130" s="5">
        <v>36</v>
      </c>
    </row>
    <row r="131" spans="1:5" ht="12">
      <c r="A131" s="3" t="s">
        <v>0</v>
      </c>
      <c r="B131" s="3" t="s">
        <v>0</v>
      </c>
      <c r="C131" s="3" t="s">
        <v>288</v>
      </c>
      <c r="D131" s="3">
        <v>25.3605</v>
      </c>
      <c r="E131" s="5">
        <v>30</v>
      </c>
    </row>
    <row r="132" spans="1:5" ht="12">
      <c r="A132" s="3" t="s">
        <v>0</v>
      </c>
      <c r="B132" s="3" t="s">
        <v>0</v>
      </c>
      <c r="C132" s="3" t="s">
        <v>289</v>
      </c>
      <c r="D132" s="3">
        <v>33.814</v>
      </c>
      <c r="E132" s="5">
        <v>34.53</v>
      </c>
    </row>
    <row r="133" spans="1:5" ht="12">
      <c r="A133" s="3" t="s">
        <v>0</v>
      </c>
      <c r="B133" s="3" t="s">
        <v>0</v>
      </c>
      <c r="C133" s="3" t="s">
        <v>290</v>
      </c>
      <c r="D133" s="3">
        <v>33.814</v>
      </c>
      <c r="E133" s="5">
        <v>35.4</v>
      </c>
    </row>
    <row r="134" spans="1:5" ht="12">
      <c r="A134" s="3" t="s">
        <v>0</v>
      </c>
      <c r="B134" s="3" t="s">
        <v>0</v>
      </c>
      <c r="C134" s="3" t="s">
        <v>291</v>
      </c>
      <c r="D134" s="3">
        <v>33.814</v>
      </c>
      <c r="E134" s="5">
        <v>24.5</v>
      </c>
    </row>
    <row r="135" spans="1:5" ht="12">
      <c r="A135" s="3" t="s">
        <v>0</v>
      </c>
      <c r="B135" s="3" t="s">
        <v>0</v>
      </c>
      <c r="C135" s="3" t="s">
        <v>292</v>
      </c>
      <c r="D135" s="3">
        <v>33.814</v>
      </c>
      <c r="E135" s="5">
        <v>33</v>
      </c>
    </row>
    <row r="136" spans="1:5" ht="12">
      <c r="A136" s="3" t="s">
        <v>0</v>
      </c>
      <c r="B136" s="3" t="s">
        <v>0</v>
      </c>
      <c r="C136" s="3" t="s">
        <v>293</v>
      </c>
      <c r="D136" s="3">
        <v>25.3605</v>
      </c>
      <c r="E136" s="5">
        <v>20.58</v>
      </c>
    </row>
    <row r="137" spans="1:5" ht="12">
      <c r="A137" s="3" t="s">
        <v>0</v>
      </c>
      <c r="B137" s="3" t="s">
        <v>0</v>
      </c>
      <c r="C137" s="3" t="s">
        <v>294</v>
      </c>
      <c r="D137" s="3">
        <v>25.3605</v>
      </c>
      <c r="E137" s="5">
        <v>37.7</v>
      </c>
    </row>
    <row r="138" spans="1:5" ht="12">
      <c r="A138" s="3" t="s">
        <v>0</v>
      </c>
      <c r="B138" s="3" t="s">
        <v>0</v>
      </c>
      <c r="C138" s="3" t="s">
        <v>295</v>
      </c>
      <c r="D138" s="3">
        <v>25.3605</v>
      </c>
      <c r="E138" s="5">
        <v>36.7</v>
      </c>
    </row>
    <row r="139" spans="1:5" ht="12">
      <c r="A139" s="3" t="s">
        <v>0</v>
      </c>
      <c r="B139" s="3" t="s">
        <v>0</v>
      </c>
      <c r="C139" s="3" t="s">
        <v>296</v>
      </c>
      <c r="D139" s="3">
        <v>25.3605</v>
      </c>
      <c r="E139" s="5">
        <v>20.83</v>
      </c>
    </row>
    <row r="140" spans="1:5" ht="12">
      <c r="A140" s="3" t="s">
        <v>0</v>
      </c>
      <c r="B140" s="3" t="s">
        <v>0</v>
      </c>
      <c r="C140" s="3" t="s">
        <v>297</v>
      </c>
      <c r="D140" s="3">
        <v>33.814</v>
      </c>
      <c r="E140" s="5">
        <v>47.37</v>
      </c>
    </row>
    <row r="141" spans="1:5" ht="12">
      <c r="A141" s="3" t="s">
        <v>0</v>
      </c>
      <c r="B141" s="3" t="s">
        <v>0</v>
      </c>
      <c r="C141" s="3" t="s">
        <v>298</v>
      </c>
      <c r="D141" s="3">
        <v>33.814</v>
      </c>
      <c r="E141" s="5">
        <v>11</v>
      </c>
    </row>
    <row r="142" spans="1:5" ht="12">
      <c r="A142" s="3" t="s">
        <v>0</v>
      </c>
      <c r="B142" s="3" t="s">
        <v>0</v>
      </c>
      <c r="C142" s="3" t="s">
        <v>299</v>
      </c>
      <c r="D142" s="3">
        <v>33.814</v>
      </c>
      <c r="E142" s="5">
        <v>25</v>
      </c>
    </row>
    <row r="143" spans="1:5" ht="12">
      <c r="A143" s="3" t="s">
        <v>0</v>
      </c>
      <c r="B143" s="3" t="s">
        <v>0</v>
      </c>
      <c r="C143" s="3" t="s">
        <v>300</v>
      </c>
      <c r="D143" s="3">
        <v>33.814</v>
      </c>
      <c r="E143" s="5">
        <v>37.7</v>
      </c>
    </row>
    <row r="144" spans="1:5" ht="12">
      <c r="A144" s="3" t="s">
        <v>0</v>
      </c>
      <c r="B144" s="3" t="s">
        <v>302</v>
      </c>
      <c r="C144" s="3" t="s">
        <v>303</v>
      </c>
      <c r="D144" s="3">
        <v>33.814</v>
      </c>
      <c r="E144" s="5">
        <v>10</v>
      </c>
    </row>
    <row r="145" spans="1:5" ht="12">
      <c r="A145" s="3" t="s">
        <v>0</v>
      </c>
      <c r="B145" s="3" t="s">
        <v>0</v>
      </c>
      <c r="C145" s="3" t="s">
        <v>304</v>
      </c>
      <c r="D145" s="3">
        <v>33.814</v>
      </c>
      <c r="E145" s="5">
        <v>7.48</v>
      </c>
    </row>
    <row r="146" spans="1:5" ht="12">
      <c r="A146" s="3" t="s">
        <v>0</v>
      </c>
      <c r="B146" s="3" t="s">
        <v>0</v>
      </c>
      <c r="C146" s="3" t="s">
        <v>305</v>
      </c>
      <c r="D146" s="3">
        <v>33.814</v>
      </c>
      <c r="E146" s="5">
        <v>9</v>
      </c>
    </row>
    <row r="147" spans="1:5" ht="12">
      <c r="A147" s="3" t="s">
        <v>0</v>
      </c>
      <c r="B147" s="3" t="s">
        <v>0</v>
      </c>
      <c r="C147" s="3" t="s">
        <v>306</v>
      </c>
      <c r="D147" s="3">
        <v>33.814</v>
      </c>
      <c r="E147" s="5">
        <v>5.5</v>
      </c>
    </row>
    <row r="148" spans="1:5" ht="12">
      <c r="A148" s="3" t="s">
        <v>0</v>
      </c>
      <c r="B148" s="3" t="s">
        <v>0</v>
      </c>
      <c r="C148" s="3" t="s">
        <v>308</v>
      </c>
      <c r="D148" s="3">
        <v>33.814</v>
      </c>
      <c r="E148" s="5">
        <v>6.08</v>
      </c>
    </row>
    <row r="149" spans="1:5" ht="12">
      <c r="A149" s="3" t="s">
        <v>0</v>
      </c>
      <c r="B149" s="3" t="s">
        <v>0</v>
      </c>
      <c r="C149" s="3" t="s">
        <v>309</v>
      </c>
      <c r="D149" s="3">
        <v>33.814</v>
      </c>
      <c r="E149" s="5">
        <v>5</v>
      </c>
    </row>
    <row r="150" spans="1:5" ht="12">
      <c r="A150" s="3" t="s">
        <v>0</v>
      </c>
      <c r="B150" s="3" t="s">
        <v>0</v>
      </c>
      <c r="C150" s="3" t="s">
        <v>310</v>
      </c>
      <c r="D150" s="3">
        <v>33.814</v>
      </c>
      <c r="E150" s="5">
        <v>5</v>
      </c>
    </row>
    <row r="151" spans="1:5" ht="12">
      <c r="A151" s="3" t="s">
        <v>0</v>
      </c>
      <c r="B151" s="3" t="s">
        <v>0</v>
      </c>
      <c r="C151" s="3" t="s">
        <v>311</v>
      </c>
      <c r="D151" s="3">
        <v>33.814</v>
      </c>
      <c r="E151" s="5">
        <v>9.37</v>
      </c>
    </row>
    <row r="152" spans="1:5" ht="12">
      <c r="A152" s="3" t="s">
        <v>0</v>
      </c>
      <c r="B152" s="3" t="s">
        <v>0</v>
      </c>
      <c r="C152" s="3" t="s">
        <v>312</v>
      </c>
      <c r="D152" s="3">
        <v>33.814</v>
      </c>
      <c r="E152" s="5">
        <v>9.37</v>
      </c>
    </row>
    <row r="153" spans="1:5" ht="12">
      <c r="A153" s="3" t="s">
        <v>0</v>
      </c>
      <c r="B153" s="3" t="s">
        <v>0</v>
      </c>
      <c r="C153" s="3" t="s">
        <v>313</v>
      </c>
      <c r="D153" s="3">
        <v>33.814</v>
      </c>
      <c r="E153" s="5">
        <v>9.47</v>
      </c>
    </row>
    <row r="154" spans="1:5" ht="12">
      <c r="A154" s="3" t="s">
        <v>0</v>
      </c>
      <c r="B154" s="3" t="s">
        <v>0</v>
      </c>
      <c r="C154" s="3" t="s">
        <v>314</v>
      </c>
      <c r="D154" s="3">
        <v>33.814</v>
      </c>
      <c r="E154" s="5">
        <v>7</v>
      </c>
    </row>
    <row r="155" spans="1:5" ht="12">
      <c r="A155" s="3" t="s">
        <v>0</v>
      </c>
      <c r="B155" s="3" t="s">
        <v>0</v>
      </c>
      <c r="C155" s="3" t="s">
        <v>315</v>
      </c>
      <c r="D155" s="3">
        <v>33.814</v>
      </c>
      <c r="E155" s="5">
        <v>7.2</v>
      </c>
    </row>
    <row r="156" spans="1:5" ht="12">
      <c r="A156" s="3" t="s">
        <v>0</v>
      </c>
      <c r="B156" s="3" t="s">
        <v>0</v>
      </c>
      <c r="C156" s="3" t="s">
        <v>316</v>
      </c>
      <c r="D156" s="3">
        <v>33.814</v>
      </c>
      <c r="E156" s="5">
        <v>5.04</v>
      </c>
    </row>
    <row r="157" spans="1:5" ht="12">
      <c r="A157" s="3" t="s">
        <v>0</v>
      </c>
      <c r="B157" s="3" t="s">
        <v>0</v>
      </c>
      <c r="C157" s="3" t="s">
        <v>317</v>
      </c>
      <c r="D157" s="3">
        <v>33.814</v>
      </c>
      <c r="E157" s="5">
        <v>9.08</v>
      </c>
    </row>
    <row r="158" spans="1:5" ht="12">
      <c r="A158" s="3" t="s">
        <v>0</v>
      </c>
      <c r="B158" s="3" t="s">
        <v>0</v>
      </c>
      <c r="C158" s="3" t="s">
        <v>318</v>
      </c>
      <c r="D158" s="3">
        <v>33.814</v>
      </c>
      <c r="E158" s="5">
        <v>9.33</v>
      </c>
    </row>
    <row r="159" spans="1:5" ht="12">
      <c r="A159" s="3" t="s">
        <v>0</v>
      </c>
      <c r="B159" s="3" t="s">
        <v>0</v>
      </c>
      <c r="C159" s="3" t="s">
        <v>319</v>
      </c>
      <c r="D159" s="3">
        <v>33.814</v>
      </c>
      <c r="E159" s="5">
        <v>8.33</v>
      </c>
    </row>
    <row r="160" spans="1:5" ht="12">
      <c r="A160" s="3" t="s">
        <v>0</v>
      </c>
      <c r="B160" s="3" t="s">
        <v>0</v>
      </c>
      <c r="C160" s="3" t="s">
        <v>320</v>
      </c>
      <c r="D160" s="3">
        <v>33.814</v>
      </c>
      <c r="E160" s="5">
        <v>9.67</v>
      </c>
    </row>
    <row r="161" spans="1:5" ht="12">
      <c r="A161" s="3" t="s">
        <v>0</v>
      </c>
      <c r="B161" s="3" t="s">
        <v>0</v>
      </c>
      <c r="C161" s="3" t="s">
        <v>321</v>
      </c>
      <c r="D161" s="3">
        <v>33.814</v>
      </c>
      <c r="E161" s="5">
        <v>10.07</v>
      </c>
    </row>
    <row r="162" spans="1:5" ht="12">
      <c r="A162" s="3" t="s">
        <v>0</v>
      </c>
      <c r="B162" s="3" t="s">
        <v>0</v>
      </c>
      <c r="C162" s="3" t="s">
        <v>322</v>
      </c>
      <c r="D162" s="3">
        <v>33.814</v>
      </c>
      <c r="E162" s="5">
        <v>10.07</v>
      </c>
    </row>
    <row r="163" spans="1:5" ht="12">
      <c r="A163" s="3" t="s">
        <v>0</v>
      </c>
      <c r="B163" s="3" t="s">
        <v>0</v>
      </c>
      <c r="C163" s="3" t="s">
        <v>323</v>
      </c>
      <c r="D163" s="3">
        <v>33.814</v>
      </c>
      <c r="E163" s="5">
        <v>8.87</v>
      </c>
    </row>
    <row r="164" spans="1:5" ht="12">
      <c r="A164" s="3" t="s">
        <v>0</v>
      </c>
      <c r="B164" s="3" t="s">
        <v>0</v>
      </c>
      <c r="C164" s="3" t="s">
        <v>324</v>
      </c>
      <c r="D164" s="3">
        <v>33.814</v>
      </c>
      <c r="E164" s="5">
        <v>8.87</v>
      </c>
    </row>
    <row r="165" spans="1:5" ht="12">
      <c r="A165" s="3" t="s">
        <v>0</v>
      </c>
      <c r="B165" s="3" t="s">
        <v>0</v>
      </c>
      <c r="C165" s="3" t="s">
        <v>325</v>
      </c>
      <c r="D165" s="3">
        <v>33.814</v>
      </c>
      <c r="E165" s="5">
        <v>8.54</v>
      </c>
    </row>
    <row r="166" spans="1:5" ht="12">
      <c r="A166" s="3" t="s">
        <v>0</v>
      </c>
      <c r="B166" s="3" t="s">
        <v>0</v>
      </c>
      <c r="C166" s="3" t="s">
        <v>326</v>
      </c>
      <c r="D166" s="3">
        <v>33.814</v>
      </c>
      <c r="E166" s="5">
        <v>9.87</v>
      </c>
    </row>
    <row r="167" spans="1:5" ht="12">
      <c r="A167" s="3" t="s">
        <v>0</v>
      </c>
      <c r="B167" s="3" t="s">
        <v>0</v>
      </c>
      <c r="C167" s="3" t="s">
        <v>327</v>
      </c>
      <c r="D167" s="3">
        <v>33.814</v>
      </c>
      <c r="E167" s="5">
        <v>8.87</v>
      </c>
    </row>
    <row r="168" spans="1:5" ht="12">
      <c r="A168" s="3" t="s">
        <v>0</v>
      </c>
      <c r="B168" s="3" t="s">
        <v>0</v>
      </c>
      <c r="C168" s="3" t="s">
        <v>328</v>
      </c>
      <c r="D168" s="3">
        <v>33.814</v>
      </c>
      <c r="E168" s="5">
        <v>7.33</v>
      </c>
    </row>
    <row r="169" spans="1:5" ht="12">
      <c r="A169" s="3" t="s">
        <v>0</v>
      </c>
      <c r="B169" s="3" t="s">
        <v>0</v>
      </c>
      <c r="C169" s="3" t="s">
        <v>329</v>
      </c>
      <c r="D169" s="3">
        <v>33.814</v>
      </c>
      <c r="E169" s="5">
        <v>9.62</v>
      </c>
    </row>
    <row r="170" spans="1:5" ht="12">
      <c r="A170" s="3" t="s">
        <v>0</v>
      </c>
      <c r="B170" s="3" t="s">
        <v>0</v>
      </c>
      <c r="C170" s="3" t="s">
        <v>330</v>
      </c>
      <c r="D170" s="3">
        <v>33.814</v>
      </c>
      <c r="E170" s="5">
        <v>9.4</v>
      </c>
    </row>
    <row r="171" spans="1:5" ht="12">
      <c r="A171" s="3" t="s">
        <v>0</v>
      </c>
      <c r="B171" s="3" t="s">
        <v>0</v>
      </c>
      <c r="C171" s="3" t="s">
        <v>331</v>
      </c>
      <c r="D171" s="3">
        <v>33.814</v>
      </c>
      <c r="E171" s="5">
        <v>9.62</v>
      </c>
    </row>
    <row r="172" spans="1:5" ht="12">
      <c r="A172" s="3" t="s">
        <v>0</v>
      </c>
      <c r="B172" s="3" t="s">
        <v>0</v>
      </c>
      <c r="C172" s="3" t="s">
        <v>332</v>
      </c>
      <c r="D172" s="3">
        <v>33.814</v>
      </c>
      <c r="E172" s="5">
        <v>9.4</v>
      </c>
    </row>
    <row r="173" spans="1:5" ht="12">
      <c r="A173" s="3" t="s">
        <v>0</v>
      </c>
      <c r="B173" s="3" t="s">
        <v>0</v>
      </c>
      <c r="C173" s="3" t="s">
        <v>333</v>
      </c>
      <c r="D173" s="3">
        <v>33.814</v>
      </c>
      <c r="E173" s="5">
        <v>9.08</v>
      </c>
    </row>
    <row r="174" spans="1:5" ht="12">
      <c r="A174" s="3" t="s">
        <v>0</v>
      </c>
      <c r="B174" s="3" t="s">
        <v>0</v>
      </c>
      <c r="C174" s="3" t="s">
        <v>334</v>
      </c>
      <c r="D174" s="3">
        <v>25.3605</v>
      </c>
      <c r="E174" s="5">
        <v>6.5</v>
      </c>
    </row>
    <row r="175" spans="1:5" ht="12">
      <c r="A175" s="3" t="s">
        <v>0</v>
      </c>
      <c r="B175" s="3" t="s">
        <v>0</v>
      </c>
      <c r="C175" s="3" t="s">
        <v>335</v>
      </c>
      <c r="D175" s="3">
        <v>33.814</v>
      </c>
      <c r="E175" s="5">
        <v>10.74</v>
      </c>
    </row>
    <row r="176" spans="1:5" ht="12">
      <c r="A176" s="3" t="s">
        <v>0</v>
      </c>
      <c r="B176" s="3" t="s">
        <v>0</v>
      </c>
      <c r="C176" s="3" t="s">
        <v>336</v>
      </c>
      <c r="D176" s="3">
        <v>33.814</v>
      </c>
      <c r="E176" s="5">
        <v>10.74</v>
      </c>
    </row>
    <row r="177" spans="1:5" ht="12">
      <c r="A177" s="3" t="s">
        <v>0</v>
      </c>
      <c r="B177" s="3" t="s">
        <v>0</v>
      </c>
      <c r="C177" s="3" t="s">
        <v>337</v>
      </c>
      <c r="D177" s="3">
        <v>33.814</v>
      </c>
      <c r="E177" s="5">
        <v>10.74</v>
      </c>
    </row>
    <row r="178" spans="1:5" ht="12">
      <c r="A178" s="3" t="s">
        <v>0</v>
      </c>
      <c r="B178" s="3" t="s">
        <v>0</v>
      </c>
      <c r="C178" s="3" t="s">
        <v>338</v>
      </c>
      <c r="D178" s="3">
        <v>33.814</v>
      </c>
      <c r="E178" s="5">
        <v>7</v>
      </c>
    </row>
    <row r="179" spans="1:5" ht="12">
      <c r="A179" s="3" t="s">
        <v>0</v>
      </c>
      <c r="B179" s="3" t="s">
        <v>0</v>
      </c>
      <c r="C179" s="3" t="s">
        <v>339</v>
      </c>
      <c r="D179" s="3">
        <v>33.814</v>
      </c>
      <c r="E179" s="5">
        <v>11</v>
      </c>
    </row>
    <row r="180" spans="1:5" ht="12">
      <c r="A180" s="3" t="s">
        <v>0</v>
      </c>
      <c r="B180" s="3" t="s">
        <v>0</v>
      </c>
      <c r="C180" s="3" t="s">
        <v>340</v>
      </c>
      <c r="D180" s="3">
        <v>33.814</v>
      </c>
      <c r="E180" s="5">
        <v>5</v>
      </c>
    </row>
    <row r="181" spans="1:5" ht="12">
      <c r="A181" s="3" t="s">
        <v>0</v>
      </c>
      <c r="B181" s="3" t="s">
        <v>0</v>
      </c>
      <c r="C181" s="3" t="s">
        <v>341</v>
      </c>
      <c r="D181" s="3">
        <v>33.814</v>
      </c>
      <c r="E181" s="5">
        <v>7.42</v>
      </c>
    </row>
    <row r="182" spans="1:5" ht="12">
      <c r="A182" s="3" t="s">
        <v>0</v>
      </c>
      <c r="B182" s="3" t="s">
        <v>0</v>
      </c>
      <c r="C182" s="3" t="s">
        <v>342</v>
      </c>
      <c r="D182" s="3">
        <v>33.814</v>
      </c>
      <c r="E182" s="5">
        <v>6.29</v>
      </c>
    </row>
    <row r="183" spans="1:5" ht="12">
      <c r="A183" s="3" t="s">
        <v>343</v>
      </c>
      <c r="B183" s="3" t="s">
        <v>344</v>
      </c>
      <c r="C183" s="3" t="s">
        <v>345</v>
      </c>
      <c r="D183" s="3">
        <v>33.814</v>
      </c>
      <c r="E183" s="5">
        <v>5</v>
      </c>
    </row>
    <row r="184" spans="1:5" ht="12">
      <c r="A184" s="3" t="s">
        <v>0</v>
      </c>
      <c r="B184" s="3" t="s">
        <v>346</v>
      </c>
      <c r="C184" s="3" t="s">
        <v>346</v>
      </c>
      <c r="D184" s="3">
        <v>8.4535</v>
      </c>
      <c r="E184" s="5">
        <v>1.66</v>
      </c>
    </row>
    <row r="185" spans="1:5" ht="12">
      <c r="A185" s="3" t="s">
        <v>0</v>
      </c>
      <c r="B185" s="3" t="s">
        <v>0</v>
      </c>
      <c r="C185" s="3" t="s">
        <v>348</v>
      </c>
      <c r="D185" s="3">
        <v>8.4535</v>
      </c>
      <c r="E185" s="5">
        <v>1.66</v>
      </c>
    </row>
    <row r="186" spans="1:5" ht="12">
      <c r="A186" s="3" t="s">
        <v>349</v>
      </c>
      <c r="B186" s="3" t="s">
        <v>350</v>
      </c>
      <c r="C186" s="3" t="s">
        <v>351</v>
      </c>
      <c r="D186" s="3">
        <v>25.3605</v>
      </c>
      <c r="E186" s="5">
        <v>6</v>
      </c>
    </row>
    <row r="187" spans="1:5" ht="12">
      <c r="A187" s="3" t="s">
        <v>0</v>
      </c>
      <c r="B187" s="3" t="s">
        <v>0</v>
      </c>
      <c r="C187" s="3" t="s">
        <v>352</v>
      </c>
      <c r="D187" s="3">
        <v>6.323218</v>
      </c>
      <c r="E187" s="5">
        <v>2.2</v>
      </c>
    </row>
    <row r="188" spans="1:5" ht="12">
      <c r="A188" s="3" t="s">
        <v>0</v>
      </c>
      <c r="B188" s="3" t="s">
        <v>353</v>
      </c>
      <c r="C188" s="3" t="s">
        <v>354</v>
      </c>
      <c r="D188" s="3">
        <v>25.3605</v>
      </c>
      <c r="E188" s="5">
        <v>4.75</v>
      </c>
    </row>
    <row r="189" spans="1:5" ht="12">
      <c r="A189" s="3" t="s">
        <v>0</v>
      </c>
      <c r="B189" s="3" t="s">
        <v>0</v>
      </c>
      <c r="C189" s="3" t="s">
        <v>355</v>
      </c>
      <c r="D189" s="3">
        <v>50.721</v>
      </c>
      <c r="E189" s="5">
        <v>5.33</v>
      </c>
    </row>
    <row r="190" spans="1:5" ht="12">
      <c r="A190" s="3" t="s">
        <v>0</v>
      </c>
      <c r="B190" s="3" t="s">
        <v>0</v>
      </c>
      <c r="C190" s="3" t="s">
        <v>356</v>
      </c>
      <c r="D190" s="3">
        <v>50.721</v>
      </c>
      <c r="E190" s="5">
        <v>5.33</v>
      </c>
    </row>
    <row r="191" spans="1:5" ht="12">
      <c r="A191" s="3" t="s">
        <v>0</v>
      </c>
      <c r="B191" s="3" t="s">
        <v>0</v>
      </c>
      <c r="C191" s="3" t="s">
        <v>357</v>
      </c>
      <c r="D191" s="3">
        <v>25.3605</v>
      </c>
      <c r="E191" s="5">
        <v>3.56</v>
      </c>
    </row>
    <row r="192" spans="1:5" ht="12">
      <c r="A192" s="3" t="s">
        <v>0</v>
      </c>
      <c r="B192" s="3" t="s">
        <v>358</v>
      </c>
      <c r="C192" s="3" t="s">
        <v>359</v>
      </c>
      <c r="D192" s="3">
        <v>25.3605</v>
      </c>
      <c r="E192" s="5">
        <v>7</v>
      </c>
    </row>
    <row r="193" spans="1:5" ht="12">
      <c r="A193" s="3" t="s">
        <v>0</v>
      </c>
      <c r="B193" s="3" t="s">
        <v>0</v>
      </c>
      <c r="C193" s="3" t="s">
        <v>360</v>
      </c>
      <c r="D193" s="3">
        <v>25.3605</v>
      </c>
      <c r="E193" s="5">
        <v>7.98</v>
      </c>
    </row>
    <row r="194" spans="1:5" ht="12">
      <c r="A194" s="3" t="s">
        <v>0</v>
      </c>
      <c r="B194" s="3" t="s">
        <v>0</v>
      </c>
      <c r="C194" s="3" t="s">
        <v>361</v>
      </c>
      <c r="D194" s="3">
        <v>25.3605</v>
      </c>
      <c r="E194" s="5">
        <v>7.25</v>
      </c>
    </row>
    <row r="195" spans="1:5" ht="12">
      <c r="A195" s="3" t="s">
        <v>0</v>
      </c>
      <c r="B195" s="3" t="s">
        <v>0</v>
      </c>
      <c r="C195" s="3" t="s">
        <v>362</v>
      </c>
      <c r="D195" s="3">
        <v>25.3605</v>
      </c>
      <c r="E195" s="5">
        <v>8</v>
      </c>
    </row>
    <row r="196" spans="1:5" ht="12">
      <c r="A196" s="3" t="s">
        <v>0</v>
      </c>
      <c r="B196" s="3" t="s">
        <v>0</v>
      </c>
      <c r="C196" s="3" t="s">
        <v>363</v>
      </c>
      <c r="D196" s="3">
        <v>25.3605</v>
      </c>
      <c r="E196" s="5">
        <v>7</v>
      </c>
    </row>
    <row r="197" spans="1:5" ht="12">
      <c r="A197" s="3" t="s">
        <v>0</v>
      </c>
      <c r="B197" s="3" t="s">
        <v>0</v>
      </c>
      <c r="C197" s="3" t="s">
        <v>364</v>
      </c>
      <c r="D197" s="3">
        <v>25.3605</v>
      </c>
      <c r="E197" s="5">
        <v>7.75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 Eicher</cp:lastModifiedBy>
  <dcterms:modified xsi:type="dcterms:W3CDTF">2011-03-13T01:44:11Z</dcterms:modified>
  <cp:category/>
  <cp:version/>
  <cp:contentType/>
  <cp:contentStatus/>
</cp:coreProperties>
</file>